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rbejde\Roskilde Handelsskole\Akademiøkonom\Eksamensopgaver\2019 Juni CHIESA\"/>
    </mc:Choice>
  </mc:AlternateContent>
  <bookViews>
    <workbookView xWindow="0" yWindow="0" windowWidth="19200" windowHeight="8100" tabRatio="847"/>
  </bookViews>
  <sheets>
    <sheet name="Resultatbudget" sheetId="8" r:id="rId1"/>
    <sheet name="Balance" sheetId="9" r:id="rId2"/>
    <sheet name="Likviditetsbudget" sheetId="7" r:id="rId3"/>
    <sheet name="Kapitaltjenesten" sheetId="13" r:id="rId4"/>
    <sheet name="investering" sheetId="12" r:id="rId5"/>
    <sheet name="test årlige omk" sheetId="14" r:id="rId6"/>
    <sheet name="test scrap" sheetId="15" r:id="rId7"/>
    <sheet name="Effektiv rente annuitetslån" sheetId="16" r:id="rId8"/>
    <sheet name="note annuitetslån" sheetId="17" r:id="rId9"/>
    <sheet name="Effektiv rente serielån" sheetId="18" r:id="rId10"/>
    <sheet name="note serielån" sheetId="19" r:id="rId11"/>
    <sheet name="Effektiv rente stående lån" sheetId="20" r:id="rId12"/>
    <sheet name="note stående lån" sheetId="21" r:id="rId13"/>
    <sheet name="Sammenligning" sheetId="22" r:id="rId14"/>
    <sheet name="Prisoptimering " sheetId="25" r:id="rId15"/>
    <sheet name="Prisoptimering 350 timer " sheetId="26" r:id="rId16"/>
  </sheets>
  <calcPr calcId="162913"/>
</workbook>
</file>

<file path=xl/calcChain.xml><?xml version="1.0" encoding="utf-8"?>
<calcChain xmlns="http://schemas.openxmlformats.org/spreadsheetml/2006/main">
  <c r="A105" i="25" l="1"/>
  <c r="G144" i="12" l="1"/>
  <c r="G143" i="12"/>
  <c r="D6" i="15"/>
  <c r="D6" i="14"/>
  <c r="D6" i="12"/>
  <c r="D6" i="13"/>
  <c r="A106" i="26" l="1"/>
  <c r="A105" i="26"/>
  <c r="B110" i="26"/>
  <c r="K104" i="26"/>
  <c r="J104" i="26"/>
  <c r="I104" i="26"/>
  <c r="G104" i="26"/>
  <c r="F104" i="26"/>
  <c r="E104" i="26"/>
  <c r="C104" i="26"/>
  <c r="B104" i="26"/>
  <c r="A104" i="26"/>
  <c r="A99" i="26"/>
  <c r="A98" i="26"/>
  <c r="B57" i="26"/>
  <c r="A57" i="26"/>
  <c r="B55" i="26"/>
  <c r="A55" i="26"/>
  <c r="B54" i="26"/>
  <c r="B56" i="26" s="1"/>
  <c r="A54" i="26"/>
  <c r="L51" i="26"/>
  <c r="K51" i="26"/>
  <c r="I51" i="26"/>
  <c r="F51" i="26"/>
  <c r="G51" i="26" s="1"/>
  <c r="E51" i="26"/>
  <c r="A51" i="26"/>
  <c r="M51" i="26" s="1"/>
  <c r="L50" i="26"/>
  <c r="K50" i="26"/>
  <c r="I50" i="26"/>
  <c r="F50" i="26"/>
  <c r="G50" i="26" s="1"/>
  <c r="E50" i="26"/>
  <c r="A50" i="26"/>
  <c r="M50" i="26" s="1"/>
  <c r="L49" i="26"/>
  <c r="K49" i="26"/>
  <c r="I49" i="26"/>
  <c r="F49" i="26"/>
  <c r="G49" i="26" s="1"/>
  <c r="E49" i="26"/>
  <c r="A49" i="26"/>
  <c r="M49" i="26" s="1"/>
  <c r="L48" i="26"/>
  <c r="K48" i="26"/>
  <c r="I48" i="26"/>
  <c r="F48" i="26"/>
  <c r="G48" i="26" s="1"/>
  <c r="E48" i="26"/>
  <c r="A48" i="26"/>
  <c r="M48" i="26" s="1"/>
  <c r="L47" i="26"/>
  <c r="K47" i="26"/>
  <c r="I47" i="26"/>
  <c r="F47" i="26"/>
  <c r="G47" i="26" s="1"/>
  <c r="E47" i="26"/>
  <c r="A47" i="26"/>
  <c r="M47" i="26" s="1"/>
  <c r="L46" i="26"/>
  <c r="K46" i="26"/>
  <c r="I46" i="26"/>
  <c r="F46" i="26"/>
  <c r="G46" i="26" s="1"/>
  <c r="E46" i="26"/>
  <c r="A46" i="26"/>
  <c r="M46" i="26" s="1"/>
  <c r="L45" i="26"/>
  <c r="K45" i="26"/>
  <c r="I45" i="26"/>
  <c r="F45" i="26"/>
  <c r="G45" i="26" s="1"/>
  <c r="E45" i="26"/>
  <c r="A45" i="26"/>
  <c r="M45" i="26" s="1"/>
  <c r="L44" i="26"/>
  <c r="K44" i="26"/>
  <c r="I44" i="26"/>
  <c r="F44" i="26"/>
  <c r="G44" i="26" s="1"/>
  <c r="E44" i="26"/>
  <c r="A44" i="26"/>
  <c r="M44" i="26" s="1"/>
  <c r="L43" i="26"/>
  <c r="K43" i="26"/>
  <c r="I43" i="26"/>
  <c r="F43" i="26"/>
  <c r="G43" i="26" s="1"/>
  <c r="E43" i="26"/>
  <c r="A43" i="26"/>
  <c r="M43" i="26" s="1"/>
  <c r="L42" i="26"/>
  <c r="K42" i="26"/>
  <c r="I42" i="26"/>
  <c r="F42" i="26"/>
  <c r="G42" i="26" s="1"/>
  <c r="E42" i="26"/>
  <c r="A42" i="26"/>
  <c r="A107" i="26" s="1"/>
  <c r="L41" i="26"/>
  <c r="K41" i="26"/>
  <c r="I41" i="26"/>
  <c r="F41" i="26"/>
  <c r="G41" i="26" s="1"/>
  <c r="E41" i="26"/>
  <c r="A41" i="26"/>
  <c r="M41" i="26" s="1"/>
  <c r="L40" i="26"/>
  <c r="K40" i="26"/>
  <c r="I40" i="26"/>
  <c r="F40" i="26"/>
  <c r="G40" i="26" s="1"/>
  <c r="E40" i="26"/>
  <c r="A40" i="26"/>
  <c r="M40" i="26" s="1"/>
  <c r="L39" i="26"/>
  <c r="K39" i="26"/>
  <c r="I39" i="26"/>
  <c r="F39" i="26"/>
  <c r="G39" i="26" s="1"/>
  <c r="E39" i="26"/>
  <c r="A39" i="26"/>
  <c r="M39" i="26" s="1"/>
  <c r="L38" i="26"/>
  <c r="K38" i="26"/>
  <c r="I38" i="26"/>
  <c r="F38" i="26"/>
  <c r="G38" i="26" s="1"/>
  <c r="E38" i="26"/>
  <c r="A38" i="26"/>
  <c r="M38" i="26" s="1"/>
  <c r="L37" i="26"/>
  <c r="K37" i="26"/>
  <c r="I37" i="26"/>
  <c r="F37" i="26"/>
  <c r="G37" i="26" s="1"/>
  <c r="E37" i="26"/>
  <c r="A37" i="26"/>
  <c r="M37" i="26" s="1"/>
  <c r="L36" i="26"/>
  <c r="K36" i="26"/>
  <c r="I36" i="26"/>
  <c r="F36" i="26"/>
  <c r="G36" i="26" s="1"/>
  <c r="E36" i="26"/>
  <c r="A36" i="26"/>
  <c r="M36" i="26" s="1"/>
  <c r="L35" i="26"/>
  <c r="K35" i="26"/>
  <c r="I35" i="26"/>
  <c r="F35" i="26"/>
  <c r="G35" i="26" s="1"/>
  <c r="E35" i="26"/>
  <c r="A35" i="26"/>
  <c r="M35" i="26" s="1"/>
  <c r="L34" i="26"/>
  <c r="K34" i="26"/>
  <c r="I34" i="26"/>
  <c r="F34" i="26"/>
  <c r="G34" i="26" s="1"/>
  <c r="E34" i="26"/>
  <c r="A34" i="26"/>
  <c r="M34" i="26" s="1"/>
  <c r="L33" i="26"/>
  <c r="K33" i="26"/>
  <c r="I33" i="26"/>
  <c r="F33" i="26"/>
  <c r="G33" i="26" s="1"/>
  <c r="E33" i="26"/>
  <c r="A33" i="26"/>
  <c r="M33" i="26" s="1"/>
  <c r="L32" i="26"/>
  <c r="K32" i="26"/>
  <c r="I32" i="26"/>
  <c r="F32" i="26"/>
  <c r="G32" i="26" s="1"/>
  <c r="E32" i="26"/>
  <c r="A32" i="26"/>
  <c r="A108" i="26" s="1"/>
  <c r="L31" i="26"/>
  <c r="K31" i="26"/>
  <c r="I31" i="26"/>
  <c r="G31" i="26"/>
  <c r="F31" i="26"/>
  <c r="E31" i="26"/>
  <c r="A31" i="26"/>
  <c r="M31" i="26" s="1"/>
  <c r="L30" i="26"/>
  <c r="K30" i="26"/>
  <c r="I30" i="26"/>
  <c r="F30" i="26"/>
  <c r="G30" i="26" s="1"/>
  <c r="E30" i="26"/>
  <c r="A30" i="26"/>
  <c r="M30" i="26" s="1"/>
  <c r="L29" i="26"/>
  <c r="K29" i="26"/>
  <c r="I29" i="26"/>
  <c r="F29" i="26"/>
  <c r="G29" i="26" s="1"/>
  <c r="E29" i="26"/>
  <c r="A29" i="26"/>
  <c r="M29" i="26" s="1"/>
  <c r="L28" i="26"/>
  <c r="K28" i="26"/>
  <c r="I28" i="26"/>
  <c r="F28" i="26"/>
  <c r="G28" i="26" s="1"/>
  <c r="E28" i="26"/>
  <c r="A28" i="26"/>
  <c r="M28" i="26" s="1"/>
  <c r="L27" i="26"/>
  <c r="K27" i="26"/>
  <c r="I27" i="26"/>
  <c r="F27" i="26"/>
  <c r="G27" i="26" s="1"/>
  <c r="E27" i="26"/>
  <c r="A27" i="26"/>
  <c r="M27" i="26" s="1"/>
  <c r="L26" i="26"/>
  <c r="K26" i="26"/>
  <c r="I26" i="26"/>
  <c r="F26" i="26"/>
  <c r="G26" i="26" s="1"/>
  <c r="E26" i="26"/>
  <c r="A26" i="26"/>
  <c r="M26" i="26" s="1"/>
  <c r="K25" i="26"/>
  <c r="I25" i="26"/>
  <c r="F25" i="26"/>
  <c r="G25" i="26" s="1"/>
  <c r="E25" i="26"/>
  <c r="J25" i="26" s="1"/>
  <c r="A25" i="26"/>
  <c r="K24" i="26"/>
  <c r="I24" i="26"/>
  <c r="F24" i="26"/>
  <c r="G24" i="26" s="1"/>
  <c r="E24" i="26"/>
  <c r="A24" i="26"/>
  <c r="K23" i="26"/>
  <c r="I23" i="26"/>
  <c r="G23" i="26"/>
  <c r="F23" i="26"/>
  <c r="E23" i="26"/>
  <c r="J23" i="26" s="1"/>
  <c r="A23" i="26"/>
  <c r="K22" i="26"/>
  <c r="I22" i="26"/>
  <c r="G22" i="26"/>
  <c r="F22" i="26"/>
  <c r="E22" i="26"/>
  <c r="A22" i="26"/>
  <c r="L21" i="26"/>
  <c r="K21" i="26"/>
  <c r="I21" i="26"/>
  <c r="F21" i="26"/>
  <c r="G21" i="26" s="1"/>
  <c r="E21" i="26"/>
  <c r="A21" i="26"/>
  <c r="M21" i="26" s="1"/>
  <c r="L20" i="26"/>
  <c r="K20" i="26"/>
  <c r="I20" i="26"/>
  <c r="F20" i="26"/>
  <c r="G20" i="26" s="1"/>
  <c r="E20" i="26"/>
  <c r="A20" i="26"/>
  <c r="M20" i="26" s="1"/>
  <c r="L19" i="26"/>
  <c r="K19" i="26"/>
  <c r="I19" i="26"/>
  <c r="G19" i="26"/>
  <c r="F19" i="26"/>
  <c r="E19" i="26"/>
  <c r="A19" i="26"/>
  <c r="M19" i="26" s="1"/>
  <c r="M18" i="26"/>
  <c r="L18" i="26"/>
  <c r="K18" i="26"/>
  <c r="I18" i="26"/>
  <c r="F18" i="26"/>
  <c r="G18" i="26" s="1"/>
  <c r="E18" i="26"/>
  <c r="A18" i="26"/>
  <c r="L17" i="26"/>
  <c r="K17" i="26"/>
  <c r="I17" i="26"/>
  <c r="F17" i="26"/>
  <c r="G17" i="26" s="1"/>
  <c r="J17" i="26" s="1"/>
  <c r="E17" i="26"/>
  <c r="A17" i="26"/>
  <c r="M17" i="26" s="1"/>
  <c r="L16" i="26"/>
  <c r="K16" i="26"/>
  <c r="I16" i="26"/>
  <c r="F16" i="26"/>
  <c r="G16" i="26" s="1"/>
  <c r="E16" i="26"/>
  <c r="A16" i="26"/>
  <c r="M16" i="26" s="1"/>
  <c r="K15" i="26"/>
  <c r="I15" i="26"/>
  <c r="G15" i="26"/>
  <c r="F15" i="26"/>
  <c r="E15" i="26"/>
  <c r="A15" i="26"/>
  <c r="K14" i="26"/>
  <c r="I14" i="26"/>
  <c r="F14" i="26"/>
  <c r="G14" i="26" s="1"/>
  <c r="E14" i="26"/>
  <c r="J14" i="26" s="1"/>
  <c r="A14" i="26"/>
  <c r="K13" i="26"/>
  <c r="I13" i="26"/>
  <c r="F13" i="26"/>
  <c r="G13" i="26" s="1"/>
  <c r="E13" i="26"/>
  <c r="J13" i="26" s="1"/>
  <c r="A13" i="26"/>
  <c r="K12" i="26"/>
  <c r="I12" i="26"/>
  <c r="F12" i="26"/>
  <c r="G12" i="26" s="1"/>
  <c r="E12" i="26"/>
  <c r="A12" i="26"/>
  <c r="F9" i="26"/>
  <c r="F8" i="26"/>
  <c r="F7" i="26"/>
  <c r="B110" i="25"/>
  <c r="K104" i="25"/>
  <c r="J104" i="25"/>
  <c r="I104" i="25"/>
  <c r="G104" i="25"/>
  <c r="F104" i="25"/>
  <c r="E104" i="25"/>
  <c r="C104" i="25"/>
  <c r="B104" i="25"/>
  <c r="A104" i="25"/>
  <c r="A98" i="25"/>
  <c r="A99" i="25" s="1"/>
  <c r="B57" i="25"/>
  <c r="A57" i="25"/>
  <c r="B55" i="25"/>
  <c r="B56" i="25" s="1"/>
  <c r="A55" i="25"/>
  <c r="B54" i="25"/>
  <c r="A54" i="25"/>
  <c r="L51" i="25"/>
  <c r="K51" i="25"/>
  <c r="I51" i="25"/>
  <c r="F51" i="25"/>
  <c r="G51" i="25" s="1"/>
  <c r="E51" i="25"/>
  <c r="A51" i="25"/>
  <c r="M51" i="25" s="1"/>
  <c r="L50" i="25"/>
  <c r="K50" i="25"/>
  <c r="I50" i="25"/>
  <c r="F50" i="25"/>
  <c r="G50" i="25" s="1"/>
  <c r="E50" i="25"/>
  <c r="A50" i="25"/>
  <c r="M50" i="25" s="1"/>
  <c r="L49" i="25"/>
  <c r="K49" i="25"/>
  <c r="I49" i="25"/>
  <c r="G49" i="25"/>
  <c r="F49" i="25"/>
  <c r="E49" i="25"/>
  <c r="A49" i="25"/>
  <c r="M49" i="25" s="1"/>
  <c r="L48" i="25"/>
  <c r="K48" i="25"/>
  <c r="I48" i="25"/>
  <c r="F48" i="25"/>
  <c r="G48" i="25" s="1"/>
  <c r="E48" i="25"/>
  <c r="A48" i="25"/>
  <c r="M48" i="25" s="1"/>
  <c r="L47" i="25"/>
  <c r="K47" i="25"/>
  <c r="I47" i="25"/>
  <c r="F47" i="25"/>
  <c r="G47" i="25" s="1"/>
  <c r="E47" i="25"/>
  <c r="A47" i="25"/>
  <c r="M47" i="25" s="1"/>
  <c r="L46" i="25"/>
  <c r="K46" i="25"/>
  <c r="I46" i="25"/>
  <c r="F46" i="25"/>
  <c r="G46" i="25" s="1"/>
  <c r="E46" i="25"/>
  <c r="A46" i="25"/>
  <c r="M46" i="25" s="1"/>
  <c r="L45" i="25"/>
  <c r="K45" i="25"/>
  <c r="I45" i="25"/>
  <c r="F45" i="25"/>
  <c r="G45" i="25" s="1"/>
  <c r="E45" i="25"/>
  <c r="A45" i="25"/>
  <c r="M45" i="25" s="1"/>
  <c r="L44" i="25"/>
  <c r="K44" i="25"/>
  <c r="I44" i="25"/>
  <c r="F44" i="25"/>
  <c r="G44" i="25" s="1"/>
  <c r="E44" i="25"/>
  <c r="A44" i="25"/>
  <c r="M44" i="25" s="1"/>
  <c r="L43" i="25"/>
  <c r="K43" i="25"/>
  <c r="I43" i="25"/>
  <c r="F43" i="25"/>
  <c r="G43" i="25" s="1"/>
  <c r="E43" i="25"/>
  <c r="A43" i="25"/>
  <c r="M43" i="25" s="1"/>
  <c r="K42" i="25"/>
  <c r="I42" i="25"/>
  <c r="E42" i="25"/>
  <c r="A42" i="25"/>
  <c r="A107" i="25" s="1"/>
  <c r="L41" i="25"/>
  <c r="K41" i="25"/>
  <c r="I41" i="25"/>
  <c r="F41" i="25"/>
  <c r="G41" i="25" s="1"/>
  <c r="E41" i="25"/>
  <c r="A41" i="25"/>
  <c r="M41" i="25" s="1"/>
  <c r="L40" i="25"/>
  <c r="K40" i="25"/>
  <c r="I40" i="25"/>
  <c r="F40" i="25"/>
  <c r="G40" i="25" s="1"/>
  <c r="E40" i="25"/>
  <c r="A40" i="25"/>
  <c r="M40" i="25" s="1"/>
  <c r="L39" i="25"/>
  <c r="K39" i="25"/>
  <c r="I39" i="25"/>
  <c r="F39" i="25"/>
  <c r="G39" i="25" s="1"/>
  <c r="E39" i="25"/>
  <c r="A39" i="25"/>
  <c r="M39" i="25" s="1"/>
  <c r="L38" i="25"/>
  <c r="K38" i="25"/>
  <c r="I38" i="25"/>
  <c r="F38" i="25"/>
  <c r="G38" i="25" s="1"/>
  <c r="E38" i="25"/>
  <c r="A38" i="25"/>
  <c r="M38" i="25" s="1"/>
  <c r="L37" i="25"/>
  <c r="K37" i="25"/>
  <c r="I37" i="25"/>
  <c r="F37" i="25"/>
  <c r="G37" i="25" s="1"/>
  <c r="E37" i="25"/>
  <c r="A37" i="25"/>
  <c r="M37" i="25" s="1"/>
  <c r="L36" i="25"/>
  <c r="K36" i="25"/>
  <c r="I36" i="25"/>
  <c r="F36" i="25"/>
  <c r="G36" i="25" s="1"/>
  <c r="E36" i="25"/>
  <c r="A36" i="25"/>
  <c r="M36" i="25" s="1"/>
  <c r="L35" i="25"/>
  <c r="K35" i="25"/>
  <c r="I35" i="25"/>
  <c r="F35" i="25"/>
  <c r="G35" i="25" s="1"/>
  <c r="E35" i="25"/>
  <c r="A35" i="25"/>
  <c r="M35" i="25" s="1"/>
  <c r="L34" i="25"/>
  <c r="K34" i="25"/>
  <c r="I34" i="25"/>
  <c r="F34" i="25"/>
  <c r="G34" i="25" s="1"/>
  <c r="E34" i="25"/>
  <c r="A34" i="25"/>
  <c r="M34" i="25" s="1"/>
  <c r="M33" i="25"/>
  <c r="L33" i="25"/>
  <c r="K33" i="25"/>
  <c r="I33" i="25"/>
  <c r="F33" i="25"/>
  <c r="G33" i="25" s="1"/>
  <c r="E33" i="25"/>
  <c r="A33" i="25"/>
  <c r="K32" i="25"/>
  <c r="I32" i="25"/>
  <c r="E32" i="25"/>
  <c r="A32" i="25"/>
  <c r="A108" i="25" s="1"/>
  <c r="L31" i="25"/>
  <c r="K31" i="25"/>
  <c r="I31" i="25"/>
  <c r="F31" i="25"/>
  <c r="G31" i="25" s="1"/>
  <c r="E31" i="25"/>
  <c r="A31" i="25"/>
  <c r="M31" i="25" s="1"/>
  <c r="L30" i="25"/>
  <c r="K30" i="25"/>
  <c r="I30" i="25"/>
  <c r="F30" i="25"/>
  <c r="G30" i="25" s="1"/>
  <c r="E30" i="25"/>
  <c r="A30" i="25"/>
  <c r="M30" i="25" s="1"/>
  <c r="M29" i="25"/>
  <c r="L29" i="25"/>
  <c r="K29" i="25"/>
  <c r="I29" i="25"/>
  <c r="F29" i="25"/>
  <c r="G29" i="25" s="1"/>
  <c r="E29" i="25"/>
  <c r="A29" i="25"/>
  <c r="L28" i="25"/>
  <c r="K28" i="25"/>
  <c r="I28" i="25"/>
  <c r="F28" i="25"/>
  <c r="G28" i="25" s="1"/>
  <c r="E28" i="25"/>
  <c r="A28" i="25"/>
  <c r="M28" i="25" s="1"/>
  <c r="L27" i="25"/>
  <c r="K27" i="25"/>
  <c r="I27" i="25"/>
  <c r="F27" i="25"/>
  <c r="G27" i="25" s="1"/>
  <c r="E27" i="25"/>
  <c r="A27" i="25"/>
  <c r="M27" i="25" s="1"/>
  <c r="L26" i="25"/>
  <c r="K26" i="25"/>
  <c r="I26" i="25"/>
  <c r="F26" i="25"/>
  <c r="G26" i="25" s="1"/>
  <c r="E26" i="25"/>
  <c r="A26" i="25"/>
  <c r="M26" i="25" s="1"/>
  <c r="K25" i="25"/>
  <c r="I25" i="25"/>
  <c r="G25" i="25"/>
  <c r="F25" i="25"/>
  <c r="E25" i="25"/>
  <c r="A25" i="25"/>
  <c r="K24" i="25"/>
  <c r="I24" i="25"/>
  <c r="E24" i="25"/>
  <c r="A24" i="25"/>
  <c r="K23" i="25"/>
  <c r="I23" i="25"/>
  <c r="E23" i="25"/>
  <c r="A23" i="25"/>
  <c r="A106" i="25" s="1"/>
  <c r="K22" i="25"/>
  <c r="I22" i="25"/>
  <c r="E22" i="25"/>
  <c r="A22" i="25"/>
  <c r="L21" i="25"/>
  <c r="K21" i="25"/>
  <c r="I21" i="25"/>
  <c r="F21" i="25"/>
  <c r="G21" i="25" s="1"/>
  <c r="E21" i="25"/>
  <c r="A21" i="25"/>
  <c r="M21" i="25" s="1"/>
  <c r="L20" i="25"/>
  <c r="K20" i="25"/>
  <c r="I20" i="25"/>
  <c r="F20" i="25"/>
  <c r="G20" i="25" s="1"/>
  <c r="E20" i="25"/>
  <c r="A20" i="25"/>
  <c r="M20" i="25" s="1"/>
  <c r="L19" i="25"/>
  <c r="K19" i="25"/>
  <c r="I19" i="25"/>
  <c r="F19" i="25"/>
  <c r="G19" i="25" s="1"/>
  <c r="E19" i="25"/>
  <c r="A19" i="25"/>
  <c r="M19" i="25" s="1"/>
  <c r="L18" i="25"/>
  <c r="K18" i="25"/>
  <c r="I18" i="25"/>
  <c r="F18" i="25"/>
  <c r="G18" i="25" s="1"/>
  <c r="E18" i="25"/>
  <c r="A18" i="25"/>
  <c r="M18" i="25" s="1"/>
  <c r="L17" i="25"/>
  <c r="K17" i="25"/>
  <c r="I17" i="25"/>
  <c r="F17" i="25"/>
  <c r="G17" i="25" s="1"/>
  <c r="E17" i="25"/>
  <c r="A17" i="25"/>
  <c r="M17" i="25" s="1"/>
  <c r="L16" i="25"/>
  <c r="K16" i="25"/>
  <c r="I16" i="25"/>
  <c r="F16" i="25"/>
  <c r="G16" i="25" s="1"/>
  <c r="E16" i="25"/>
  <c r="A16" i="25"/>
  <c r="M16" i="25" s="1"/>
  <c r="K15" i="25"/>
  <c r="I15" i="25"/>
  <c r="F15" i="25"/>
  <c r="G15" i="25" s="1"/>
  <c r="E15" i="25"/>
  <c r="A15" i="25"/>
  <c r="K14" i="25"/>
  <c r="I14" i="25"/>
  <c r="E14" i="25"/>
  <c r="A14" i="25"/>
  <c r="K13" i="25"/>
  <c r="I13" i="25"/>
  <c r="E13" i="25"/>
  <c r="A13" i="25"/>
  <c r="K12" i="25"/>
  <c r="I12" i="25"/>
  <c r="F12" i="25"/>
  <c r="G12" i="25" s="1"/>
  <c r="E12" i="25"/>
  <c r="A12" i="25"/>
  <c r="F9" i="25"/>
  <c r="F8" i="25"/>
  <c r="F32" i="25"/>
  <c r="G32" i="25" s="1"/>
  <c r="F7" i="25"/>
  <c r="F24" i="25"/>
  <c r="G24" i="25" s="1"/>
  <c r="F14" i="25"/>
  <c r="G14" i="25" s="1"/>
  <c r="J31" i="26" l="1"/>
  <c r="J37" i="26"/>
  <c r="J41" i="26"/>
  <c r="J45" i="26"/>
  <c r="J49" i="26"/>
  <c r="J29" i="26"/>
  <c r="E108" i="26"/>
  <c r="J26" i="26"/>
  <c r="J33" i="26"/>
  <c r="J20" i="26"/>
  <c r="J21" i="26"/>
  <c r="M42" i="26"/>
  <c r="J32" i="26"/>
  <c r="J34" i="26"/>
  <c r="J35" i="26"/>
  <c r="J38" i="26"/>
  <c r="J39" i="26"/>
  <c r="J42" i="26"/>
  <c r="J43" i="26"/>
  <c r="J46" i="26"/>
  <c r="J47" i="26"/>
  <c r="J50" i="26"/>
  <c r="J51" i="26"/>
  <c r="J35" i="25"/>
  <c r="J28" i="25"/>
  <c r="J31" i="25"/>
  <c r="J36" i="25"/>
  <c r="J40" i="25"/>
  <c r="J43" i="25"/>
  <c r="J19" i="25"/>
  <c r="J44" i="25"/>
  <c r="L14" i="26"/>
  <c r="F105" i="26"/>
  <c r="J12" i="26"/>
  <c r="L12" i="26" s="1"/>
  <c r="J16" i="26"/>
  <c r="J108" i="26" s="1"/>
  <c r="J19" i="26"/>
  <c r="J22" i="26"/>
  <c r="L22" i="26" s="1"/>
  <c r="J28" i="26"/>
  <c r="H108" i="26"/>
  <c r="D108" i="26"/>
  <c r="K108" i="26"/>
  <c r="G108" i="26"/>
  <c r="C108" i="26"/>
  <c r="F108" i="26"/>
  <c r="B108" i="26"/>
  <c r="I108" i="26"/>
  <c r="K106" i="26"/>
  <c r="J105" i="26"/>
  <c r="J15" i="26"/>
  <c r="L15" i="26" s="1"/>
  <c r="J18" i="26"/>
  <c r="J27" i="26"/>
  <c r="J24" i="26"/>
  <c r="L24" i="26" s="1"/>
  <c r="J30" i="26"/>
  <c r="J36" i="26"/>
  <c r="J40" i="26"/>
  <c r="K107" i="26"/>
  <c r="G107" i="26"/>
  <c r="C107" i="26"/>
  <c r="J107" i="26"/>
  <c r="F107" i="26"/>
  <c r="B107" i="26"/>
  <c r="I107" i="26"/>
  <c r="E107" i="26"/>
  <c r="H107" i="26"/>
  <c r="D107" i="26"/>
  <c r="J44" i="26"/>
  <c r="J48" i="26"/>
  <c r="J106" i="26"/>
  <c r="F106" i="26"/>
  <c r="B106" i="26"/>
  <c r="I106" i="26"/>
  <c r="E106" i="26"/>
  <c r="H106" i="26"/>
  <c r="D106" i="26"/>
  <c r="I105" i="26"/>
  <c r="E105" i="26"/>
  <c r="H105" i="26"/>
  <c r="D105" i="26"/>
  <c r="K105" i="26"/>
  <c r="G105" i="26"/>
  <c r="C105" i="26"/>
  <c r="M32" i="26"/>
  <c r="A100" i="26"/>
  <c r="C106" i="26"/>
  <c r="B105" i="26"/>
  <c r="G106" i="26"/>
  <c r="J15" i="25"/>
  <c r="J47" i="25"/>
  <c r="J39" i="25"/>
  <c r="J48" i="25"/>
  <c r="J51" i="25"/>
  <c r="J24" i="25"/>
  <c r="J27" i="25"/>
  <c r="J17" i="25"/>
  <c r="J20" i="25"/>
  <c r="J12" i="25"/>
  <c r="L12" i="25" s="1"/>
  <c r="J16" i="25"/>
  <c r="J108" i="25" s="1"/>
  <c r="J32" i="25"/>
  <c r="L32" i="25" s="1"/>
  <c r="H108" i="25"/>
  <c r="D108" i="25"/>
  <c r="K108" i="25"/>
  <c r="G108" i="25"/>
  <c r="C108" i="25"/>
  <c r="F108" i="25"/>
  <c r="B108" i="25"/>
  <c r="D107" i="25"/>
  <c r="F13" i="25"/>
  <c r="G13" i="25" s="1"/>
  <c r="J13" i="25" s="1"/>
  <c r="J26" i="25"/>
  <c r="J37" i="25"/>
  <c r="J38" i="25"/>
  <c r="J49" i="25"/>
  <c r="J50" i="25"/>
  <c r="F105" i="25"/>
  <c r="E108" i="25"/>
  <c r="C106" i="25"/>
  <c r="J14" i="25"/>
  <c r="L15" i="25" s="1"/>
  <c r="F42" i="25"/>
  <c r="G42" i="25" s="1"/>
  <c r="J42" i="25" s="1"/>
  <c r="L42" i="25" s="1"/>
  <c r="J45" i="25"/>
  <c r="J46" i="25"/>
  <c r="I108" i="25"/>
  <c r="J18" i="25"/>
  <c r="J25" i="25"/>
  <c r="L25" i="25" s="1"/>
  <c r="I105" i="25"/>
  <c r="E105" i="25"/>
  <c r="H105" i="25"/>
  <c r="D105" i="25"/>
  <c r="K105" i="25"/>
  <c r="G105" i="25"/>
  <c r="C105" i="25"/>
  <c r="B105" i="25"/>
  <c r="J21" i="25"/>
  <c r="F23" i="25"/>
  <c r="G23" i="25" s="1"/>
  <c r="J23" i="25" s="1"/>
  <c r="J106" i="25" s="1"/>
  <c r="F22" i="25"/>
  <c r="G22" i="25" s="1"/>
  <c r="J22" i="25" s="1"/>
  <c r="L22" i="25" s="1"/>
  <c r="J29" i="25"/>
  <c r="J30" i="25"/>
  <c r="J33" i="25"/>
  <c r="J34" i="25"/>
  <c r="J41" i="25"/>
  <c r="K106" i="25"/>
  <c r="K107" i="25"/>
  <c r="G107" i="25"/>
  <c r="C107" i="25"/>
  <c r="F107" i="25"/>
  <c r="B107" i="25"/>
  <c r="I107" i="25"/>
  <c r="E107" i="25"/>
  <c r="A100" i="25"/>
  <c r="H107" i="25"/>
  <c r="B106" i="25"/>
  <c r="I106" i="25"/>
  <c r="E106" i="25"/>
  <c r="H106" i="25"/>
  <c r="D106" i="25"/>
  <c r="K109" i="26" l="1"/>
  <c r="K110" i="26" s="1"/>
  <c r="J110" i="26" s="1"/>
  <c r="J109" i="26"/>
  <c r="G109" i="26"/>
  <c r="E109" i="26"/>
  <c r="L13" i="26"/>
  <c r="A101" i="26"/>
  <c r="I109" i="26"/>
  <c r="L25" i="26"/>
  <c r="L23" i="26"/>
  <c r="M23" i="26" s="1"/>
  <c r="G106" i="25"/>
  <c r="G109" i="25" s="1"/>
  <c r="F106" i="25"/>
  <c r="L24" i="25"/>
  <c r="J105" i="25"/>
  <c r="L13" i="25"/>
  <c r="K109" i="25"/>
  <c r="K110" i="25" s="1"/>
  <c r="J110" i="25" s="1"/>
  <c r="A101" i="25"/>
  <c r="E109" i="25"/>
  <c r="I109" i="25"/>
  <c r="L14" i="25"/>
  <c r="J107" i="25"/>
  <c r="L23" i="25"/>
  <c r="M25" i="25" s="1"/>
  <c r="J111" i="26" l="1"/>
  <c r="M14" i="26"/>
  <c r="M25" i="26"/>
  <c r="M12" i="26"/>
  <c r="M13" i="26"/>
  <c r="M24" i="26"/>
  <c r="M22" i="26"/>
  <c r="M15" i="26"/>
  <c r="J109" i="25"/>
  <c r="J111" i="25" s="1"/>
  <c r="M15" i="25"/>
  <c r="M42" i="25"/>
  <c r="M14" i="25"/>
  <c r="M12" i="25"/>
  <c r="M24" i="25"/>
  <c r="M32" i="25"/>
  <c r="M23" i="25"/>
  <c r="M22" i="25"/>
  <c r="M13" i="25"/>
  <c r="M52" i="26" l="1"/>
  <c r="M52" i="25"/>
  <c r="D97" i="26" l="1"/>
  <c r="E97" i="26" s="1"/>
  <c r="F97" i="26" s="1"/>
  <c r="G97" i="26" s="1"/>
  <c r="I97" i="26" s="1"/>
  <c r="J97" i="26" s="1"/>
  <c r="C94" i="26"/>
  <c r="D93" i="26"/>
  <c r="E93" i="26" s="1"/>
  <c r="F93" i="26" s="1"/>
  <c r="G93" i="26" s="1"/>
  <c r="I93" i="26" s="1"/>
  <c r="J93" i="26" s="1"/>
  <c r="C90" i="26"/>
  <c r="D89" i="26"/>
  <c r="E89" i="26" s="1"/>
  <c r="F89" i="26" s="1"/>
  <c r="G89" i="26" s="1"/>
  <c r="I89" i="26" s="1"/>
  <c r="J89" i="26" s="1"/>
  <c r="C86" i="26"/>
  <c r="D85" i="26"/>
  <c r="E85" i="26" s="1"/>
  <c r="F85" i="26" s="1"/>
  <c r="G85" i="26" s="1"/>
  <c r="I85" i="26" s="1"/>
  <c r="J85" i="26" s="1"/>
  <c r="C82" i="26"/>
  <c r="D81" i="26"/>
  <c r="E81" i="26" s="1"/>
  <c r="F81" i="26" s="1"/>
  <c r="G81" i="26" s="1"/>
  <c r="I81" i="26" s="1"/>
  <c r="J81" i="26" s="1"/>
  <c r="C78" i="26"/>
  <c r="D77" i="26"/>
  <c r="E77" i="26" s="1"/>
  <c r="F77" i="26" s="1"/>
  <c r="G77" i="26" s="1"/>
  <c r="I77" i="26" s="1"/>
  <c r="J77" i="26" s="1"/>
  <c r="C74" i="26"/>
  <c r="D73" i="26"/>
  <c r="E73" i="26" s="1"/>
  <c r="F73" i="26" s="1"/>
  <c r="G73" i="26" s="1"/>
  <c r="I73" i="26" s="1"/>
  <c r="J73" i="26" s="1"/>
  <c r="C97" i="26"/>
  <c r="D96" i="26"/>
  <c r="E96" i="26" s="1"/>
  <c r="F96" i="26" s="1"/>
  <c r="G96" i="26" s="1"/>
  <c r="I96" i="26" s="1"/>
  <c r="J96" i="26" s="1"/>
  <c r="C93" i="26"/>
  <c r="D92" i="26"/>
  <c r="E92" i="26" s="1"/>
  <c r="F92" i="26" s="1"/>
  <c r="G92" i="26" s="1"/>
  <c r="I92" i="26" s="1"/>
  <c r="J92" i="26" s="1"/>
  <c r="C96" i="26"/>
  <c r="D95" i="26"/>
  <c r="E95" i="26" s="1"/>
  <c r="F95" i="26" s="1"/>
  <c r="G95" i="26" s="1"/>
  <c r="I95" i="26" s="1"/>
  <c r="J95" i="26" s="1"/>
  <c r="C92" i="26"/>
  <c r="D91" i="26"/>
  <c r="E91" i="26" s="1"/>
  <c r="F91" i="26" s="1"/>
  <c r="G91" i="26" s="1"/>
  <c r="I91" i="26" s="1"/>
  <c r="J91" i="26" s="1"/>
  <c r="C88" i="26"/>
  <c r="D87" i="26"/>
  <c r="E87" i="26" s="1"/>
  <c r="F87" i="26" s="1"/>
  <c r="G87" i="26" s="1"/>
  <c r="I87" i="26" s="1"/>
  <c r="J87" i="26" s="1"/>
  <c r="C84" i="26"/>
  <c r="D83" i="26"/>
  <c r="E83" i="26" s="1"/>
  <c r="F83" i="26" s="1"/>
  <c r="G83" i="26" s="1"/>
  <c r="I83" i="26" s="1"/>
  <c r="J83" i="26" s="1"/>
  <c r="C80" i="26"/>
  <c r="D79" i="26"/>
  <c r="E79" i="26" s="1"/>
  <c r="F79" i="26" s="1"/>
  <c r="G79" i="26" s="1"/>
  <c r="I79" i="26" s="1"/>
  <c r="J79" i="26" s="1"/>
  <c r="C76" i="26"/>
  <c r="D75" i="26"/>
  <c r="E75" i="26" s="1"/>
  <c r="F75" i="26" s="1"/>
  <c r="G75" i="26" s="1"/>
  <c r="I75" i="26" s="1"/>
  <c r="J75" i="26" s="1"/>
  <c r="C72" i="26"/>
  <c r="D71" i="26"/>
  <c r="E71" i="26" s="1"/>
  <c r="F71" i="26" s="1"/>
  <c r="G71" i="26" s="1"/>
  <c r="I71" i="26" s="1"/>
  <c r="J71" i="26" s="1"/>
  <c r="C91" i="26"/>
  <c r="C87" i="26"/>
  <c r="D86" i="26"/>
  <c r="E86" i="26" s="1"/>
  <c r="F86" i="26" s="1"/>
  <c r="G86" i="26" s="1"/>
  <c r="I86" i="26" s="1"/>
  <c r="J86" i="26" s="1"/>
  <c r="C79" i="26"/>
  <c r="D78" i="26"/>
  <c r="E78" i="26" s="1"/>
  <c r="F78" i="26" s="1"/>
  <c r="G78" i="26" s="1"/>
  <c r="I78" i="26" s="1"/>
  <c r="J78" i="26" s="1"/>
  <c r="C71" i="26"/>
  <c r="C69" i="26"/>
  <c r="C65" i="26"/>
  <c r="D65" i="26" s="1"/>
  <c r="E65" i="26" s="1"/>
  <c r="D94" i="26"/>
  <c r="E94" i="26" s="1"/>
  <c r="F94" i="26" s="1"/>
  <c r="G94" i="26" s="1"/>
  <c r="I94" i="26" s="1"/>
  <c r="J94" i="26" s="1"/>
  <c r="C85" i="26"/>
  <c r="D84" i="26"/>
  <c r="E84" i="26" s="1"/>
  <c r="F84" i="26" s="1"/>
  <c r="G84" i="26" s="1"/>
  <c r="I84" i="26" s="1"/>
  <c r="J84" i="26" s="1"/>
  <c r="C77" i="26"/>
  <c r="D76" i="26"/>
  <c r="E76" i="26" s="1"/>
  <c r="F76" i="26" s="1"/>
  <c r="G76" i="26" s="1"/>
  <c r="I76" i="26" s="1"/>
  <c r="J76" i="26" s="1"/>
  <c r="C68" i="26"/>
  <c r="C64" i="26"/>
  <c r="D90" i="26"/>
  <c r="E90" i="26" s="1"/>
  <c r="F90" i="26" s="1"/>
  <c r="G90" i="26" s="1"/>
  <c r="I90" i="26" s="1"/>
  <c r="J90" i="26" s="1"/>
  <c r="C83" i="26"/>
  <c r="D82" i="26"/>
  <c r="E82" i="26" s="1"/>
  <c r="F82" i="26" s="1"/>
  <c r="G82" i="26" s="1"/>
  <c r="I82" i="26" s="1"/>
  <c r="J82" i="26" s="1"/>
  <c r="C75" i="26"/>
  <c r="D74" i="26"/>
  <c r="E74" i="26" s="1"/>
  <c r="F74" i="26" s="1"/>
  <c r="G74" i="26" s="1"/>
  <c r="I74" i="26" s="1"/>
  <c r="J74" i="26" s="1"/>
  <c r="D70" i="26"/>
  <c r="E70" i="26" s="1"/>
  <c r="F70" i="26" s="1"/>
  <c r="G70" i="26" s="1"/>
  <c r="I70" i="26" s="1"/>
  <c r="J70" i="26" s="1"/>
  <c r="C67" i="26"/>
  <c r="D67" i="26" s="1"/>
  <c r="E67" i="26" s="1"/>
  <c r="C63" i="26"/>
  <c r="C98" i="26"/>
  <c r="D88" i="26"/>
  <c r="E88" i="26" s="1"/>
  <c r="F88" i="26" s="1"/>
  <c r="G88" i="26" s="1"/>
  <c r="I88" i="26" s="1"/>
  <c r="J88" i="26" s="1"/>
  <c r="C81" i="26"/>
  <c r="D80" i="26"/>
  <c r="E80" i="26" s="1"/>
  <c r="F80" i="26" s="1"/>
  <c r="G80" i="26" s="1"/>
  <c r="I80" i="26" s="1"/>
  <c r="J80" i="26" s="1"/>
  <c r="C73" i="26"/>
  <c r="C70" i="26"/>
  <c r="D72" i="26"/>
  <c r="E72" i="26" s="1"/>
  <c r="F72" i="26" s="1"/>
  <c r="G72" i="26" s="1"/>
  <c r="I72" i="26" s="1"/>
  <c r="J72" i="26" s="1"/>
  <c r="C66" i="26"/>
  <c r="D66" i="26" s="1"/>
  <c r="E66" i="26" s="1"/>
  <c r="C95" i="26"/>
  <c r="C89" i="26"/>
  <c r="D69" i="26"/>
  <c r="E69" i="26" s="1"/>
  <c r="C62" i="26"/>
  <c r="D62" i="26" s="1"/>
  <c r="E62" i="26" s="1"/>
  <c r="F62" i="26" s="1"/>
  <c r="G62" i="26" s="1"/>
  <c r="C99" i="26"/>
  <c r="D99" i="26"/>
  <c r="E99" i="26" s="1"/>
  <c r="F99" i="26" s="1"/>
  <c r="G99" i="26" s="1"/>
  <c r="I99" i="26" s="1"/>
  <c r="J99" i="26" s="1"/>
  <c r="D98" i="26"/>
  <c r="E98" i="26" s="1"/>
  <c r="F98" i="26" s="1"/>
  <c r="G98" i="26" s="1"/>
  <c r="I98" i="26" s="1"/>
  <c r="J98" i="26" s="1"/>
  <c r="C100" i="26"/>
  <c r="D100" i="26"/>
  <c r="E100" i="26" s="1"/>
  <c r="F100" i="26" s="1"/>
  <c r="G100" i="26" s="1"/>
  <c r="I100" i="26" s="1"/>
  <c r="J100" i="26" s="1"/>
  <c r="D101" i="26"/>
  <c r="E101" i="26" s="1"/>
  <c r="F101" i="26" s="1"/>
  <c r="G101" i="26" s="1"/>
  <c r="I101" i="26" s="1"/>
  <c r="J101" i="26" s="1"/>
  <c r="C101" i="26"/>
  <c r="D97" i="25"/>
  <c r="E97" i="25" s="1"/>
  <c r="F97" i="25" s="1"/>
  <c r="G97" i="25" s="1"/>
  <c r="I97" i="25" s="1"/>
  <c r="J97" i="25" s="1"/>
  <c r="C94" i="25"/>
  <c r="D93" i="25"/>
  <c r="E93" i="25" s="1"/>
  <c r="F93" i="25" s="1"/>
  <c r="G93" i="25" s="1"/>
  <c r="I93" i="25" s="1"/>
  <c r="J93" i="25" s="1"/>
  <c r="C90" i="25"/>
  <c r="D89" i="25"/>
  <c r="E89" i="25" s="1"/>
  <c r="F89" i="25" s="1"/>
  <c r="G89" i="25" s="1"/>
  <c r="I89" i="25" s="1"/>
  <c r="J89" i="25" s="1"/>
  <c r="C86" i="25"/>
  <c r="D85" i="25"/>
  <c r="E85" i="25" s="1"/>
  <c r="F85" i="25" s="1"/>
  <c r="G85" i="25" s="1"/>
  <c r="I85" i="25" s="1"/>
  <c r="J85" i="25" s="1"/>
  <c r="C82" i="25"/>
  <c r="D81" i="25"/>
  <c r="E81" i="25" s="1"/>
  <c r="F81" i="25" s="1"/>
  <c r="G81" i="25" s="1"/>
  <c r="I81" i="25" s="1"/>
  <c r="J81" i="25" s="1"/>
  <c r="C78" i="25"/>
  <c r="D77" i="25"/>
  <c r="E77" i="25" s="1"/>
  <c r="F77" i="25" s="1"/>
  <c r="G77" i="25" s="1"/>
  <c r="I77" i="25" s="1"/>
  <c r="J77" i="25" s="1"/>
  <c r="C74" i="25"/>
  <c r="D73" i="25"/>
  <c r="E73" i="25" s="1"/>
  <c r="F73" i="25" s="1"/>
  <c r="G73" i="25" s="1"/>
  <c r="I73" i="25" s="1"/>
  <c r="J73" i="25" s="1"/>
  <c r="C97" i="25"/>
  <c r="D96" i="25"/>
  <c r="E96" i="25" s="1"/>
  <c r="F96" i="25" s="1"/>
  <c r="G96" i="25" s="1"/>
  <c r="I96" i="25" s="1"/>
  <c r="J96" i="25" s="1"/>
  <c r="C96" i="25"/>
  <c r="D95" i="25"/>
  <c r="E95" i="25" s="1"/>
  <c r="F95" i="25" s="1"/>
  <c r="G95" i="25" s="1"/>
  <c r="I95" i="25" s="1"/>
  <c r="J95" i="25" s="1"/>
  <c r="C92" i="25"/>
  <c r="D91" i="25"/>
  <c r="E91" i="25" s="1"/>
  <c r="F91" i="25" s="1"/>
  <c r="G91" i="25" s="1"/>
  <c r="I91" i="25" s="1"/>
  <c r="J91" i="25" s="1"/>
  <c r="C88" i="25"/>
  <c r="D87" i="25"/>
  <c r="E87" i="25" s="1"/>
  <c r="F87" i="25" s="1"/>
  <c r="G87" i="25" s="1"/>
  <c r="I87" i="25" s="1"/>
  <c r="J87" i="25" s="1"/>
  <c r="C84" i="25"/>
  <c r="D83" i="25"/>
  <c r="E83" i="25" s="1"/>
  <c r="F83" i="25" s="1"/>
  <c r="G83" i="25" s="1"/>
  <c r="I83" i="25" s="1"/>
  <c r="J83" i="25" s="1"/>
  <c r="C80" i="25"/>
  <c r="D79" i="25"/>
  <c r="E79" i="25" s="1"/>
  <c r="F79" i="25" s="1"/>
  <c r="G79" i="25" s="1"/>
  <c r="I79" i="25" s="1"/>
  <c r="J79" i="25" s="1"/>
  <c r="C76" i="25"/>
  <c r="D75" i="25"/>
  <c r="E75" i="25" s="1"/>
  <c r="F75" i="25" s="1"/>
  <c r="G75" i="25" s="1"/>
  <c r="I75" i="25" s="1"/>
  <c r="J75" i="25" s="1"/>
  <c r="C72" i="25"/>
  <c r="D71" i="25"/>
  <c r="E71" i="25" s="1"/>
  <c r="F71" i="25" s="1"/>
  <c r="G71" i="25" s="1"/>
  <c r="I71" i="25" s="1"/>
  <c r="J71" i="25" s="1"/>
  <c r="C91" i="25"/>
  <c r="D90" i="25"/>
  <c r="E90" i="25" s="1"/>
  <c r="F90" i="25" s="1"/>
  <c r="G90" i="25" s="1"/>
  <c r="I90" i="25" s="1"/>
  <c r="J90" i="25" s="1"/>
  <c r="C83" i="25"/>
  <c r="D82" i="25"/>
  <c r="E82" i="25" s="1"/>
  <c r="F82" i="25" s="1"/>
  <c r="G82" i="25" s="1"/>
  <c r="I82" i="25" s="1"/>
  <c r="J82" i="25" s="1"/>
  <c r="C75" i="25"/>
  <c r="D74" i="25"/>
  <c r="E74" i="25" s="1"/>
  <c r="F74" i="25" s="1"/>
  <c r="G74" i="25" s="1"/>
  <c r="I74" i="25" s="1"/>
  <c r="J74" i="25" s="1"/>
  <c r="D70" i="25"/>
  <c r="E70" i="25" s="1"/>
  <c r="F70" i="25" s="1"/>
  <c r="G70" i="25" s="1"/>
  <c r="I70" i="25" s="1"/>
  <c r="J70" i="25" s="1"/>
  <c r="C67" i="25"/>
  <c r="D67" i="25" s="1"/>
  <c r="E67" i="25" s="1"/>
  <c r="C63" i="25"/>
  <c r="C89" i="25"/>
  <c r="D88" i="25"/>
  <c r="E88" i="25" s="1"/>
  <c r="F88" i="25" s="1"/>
  <c r="G88" i="25" s="1"/>
  <c r="I88" i="25" s="1"/>
  <c r="J88" i="25" s="1"/>
  <c r="C81" i="25"/>
  <c r="D80" i="25"/>
  <c r="E80" i="25" s="1"/>
  <c r="F80" i="25" s="1"/>
  <c r="G80" i="25" s="1"/>
  <c r="I80" i="25" s="1"/>
  <c r="J80" i="25" s="1"/>
  <c r="C73" i="25"/>
  <c r="D72" i="25"/>
  <c r="E72" i="25" s="1"/>
  <c r="F72" i="25" s="1"/>
  <c r="G72" i="25" s="1"/>
  <c r="I72" i="25" s="1"/>
  <c r="J72" i="25" s="1"/>
  <c r="C70" i="25"/>
  <c r="C66" i="25"/>
  <c r="D66" i="25" s="1"/>
  <c r="E66" i="25" s="1"/>
  <c r="C62" i="25"/>
  <c r="D62" i="25" s="1"/>
  <c r="E62" i="25" s="1"/>
  <c r="F62" i="25" s="1"/>
  <c r="G62" i="25" s="1"/>
  <c r="D94" i="25"/>
  <c r="E94" i="25" s="1"/>
  <c r="F94" i="25" s="1"/>
  <c r="G94" i="25" s="1"/>
  <c r="I94" i="25" s="1"/>
  <c r="J94" i="25" s="1"/>
  <c r="C87" i="25"/>
  <c r="D78" i="25"/>
  <c r="E78" i="25" s="1"/>
  <c r="F78" i="25" s="1"/>
  <c r="G78" i="25" s="1"/>
  <c r="I78" i="25" s="1"/>
  <c r="J78" i="25" s="1"/>
  <c r="C71" i="25"/>
  <c r="C69" i="25"/>
  <c r="C95" i="25"/>
  <c r="D84" i="25"/>
  <c r="E84" i="25" s="1"/>
  <c r="F84" i="25" s="1"/>
  <c r="G84" i="25" s="1"/>
  <c r="I84" i="25" s="1"/>
  <c r="J84" i="25" s="1"/>
  <c r="C77" i="25"/>
  <c r="C64" i="25"/>
  <c r="D64" i="25" s="1"/>
  <c r="E64" i="25" s="1"/>
  <c r="D92" i="25"/>
  <c r="E92" i="25" s="1"/>
  <c r="F92" i="25" s="1"/>
  <c r="G92" i="25" s="1"/>
  <c r="I92" i="25" s="1"/>
  <c r="J92" i="25" s="1"/>
  <c r="C85" i="25"/>
  <c r="D76" i="25"/>
  <c r="E76" i="25" s="1"/>
  <c r="F76" i="25" s="1"/>
  <c r="G76" i="25" s="1"/>
  <c r="I76" i="25" s="1"/>
  <c r="J76" i="25" s="1"/>
  <c r="C68" i="25"/>
  <c r="C93" i="25"/>
  <c r="D63" i="25"/>
  <c r="E63" i="25" s="1"/>
  <c r="C98" i="25"/>
  <c r="D86" i="25"/>
  <c r="E86" i="25" s="1"/>
  <c r="F86" i="25" s="1"/>
  <c r="G86" i="25" s="1"/>
  <c r="I86" i="25" s="1"/>
  <c r="J86" i="25" s="1"/>
  <c r="C79" i="25"/>
  <c r="C65" i="25"/>
  <c r="D65" i="25" s="1"/>
  <c r="E65" i="25" s="1"/>
  <c r="C99" i="25"/>
  <c r="D99" i="25"/>
  <c r="E99" i="25" s="1"/>
  <c r="F99" i="25" s="1"/>
  <c r="G99" i="25" s="1"/>
  <c r="I99" i="25" s="1"/>
  <c r="J99" i="25" s="1"/>
  <c r="D98" i="25"/>
  <c r="E98" i="25" s="1"/>
  <c r="F98" i="25" s="1"/>
  <c r="G98" i="25" s="1"/>
  <c r="I98" i="25" s="1"/>
  <c r="J98" i="25" s="1"/>
  <c r="C100" i="25"/>
  <c r="D100" i="25"/>
  <c r="E100" i="25" s="1"/>
  <c r="F100" i="25" s="1"/>
  <c r="G100" i="25" s="1"/>
  <c r="I100" i="25" s="1"/>
  <c r="J100" i="25" s="1"/>
  <c r="D101" i="25"/>
  <c r="E101" i="25" s="1"/>
  <c r="F101" i="25" s="1"/>
  <c r="G101" i="25" s="1"/>
  <c r="I101" i="25" s="1"/>
  <c r="J101" i="25" s="1"/>
  <c r="C101" i="25"/>
  <c r="B65" i="26" l="1"/>
  <c r="H65" i="26"/>
  <c r="B91" i="26"/>
  <c r="H91" i="26"/>
  <c r="B84" i="26"/>
  <c r="H84" i="26"/>
  <c r="H82" i="26"/>
  <c r="B82" i="26"/>
  <c r="B70" i="26"/>
  <c r="H70" i="26"/>
  <c r="H81" i="26"/>
  <c r="B81" i="26"/>
  <c r="H68" i="26"/>
  <c r="B68" i="26"/>
  <c r="H85" i="26"/>
  <c r="B85" i="26"/>
  <c r="D68" i="26"/>
  <c r="E68" i="26" s="1"/>
  <c r="B79" i="26"/>
  <c r="H79" i="26"/>
  <c r="H101" i="26"/>
  <c r="B101" i="26"/>
  <c r="B83" i="26"/>
  <c r="H83" i="26"/>
  <c r="B76" i="26"/>
  <c r="H76" i="26"/>
  <c r="H92" i="26"/>
  <c r="B92" i="26"/>
  <c r="H93" i="26"/>
  <c r="B93" i="26"/>
  <c r="H74" i="26"/>
  <c r="B74" i="26"/>
  <c r="H90" i="26"/>
  <c r="B90" i="26"/>
  <c r="H89" i="26"/>
  <c r="B89" i="26"/>
  <c r="H63" i="26"/>
  <c r="B63" i="26"/>
  <c r="H99" i="26"/>
  <c r="B99" i="26"/>
  <c r="B95" i="26"/>
  <c r="H95" i="26"/>
  <c r="H73" i="26"/>
  <c r="B73" i="26"/>
  <c r="B75" i="26"/>
  <c r="H75" i="26"/>
  <c r="D63" i="26"/>
  <c r="E63" i="26" s="1"/>
  <c r="F63" i="26" s="1"/>
  <c r="G63" i="26" s="1"/>
  <c r="B69" i="26"/>
  <c r="H69" i="26"/>
  <c r="B72" i="26"/>
  <c r="H72" i="26"/>
  <c r="B80" i="26"/>
  <c r="H80" i="26"/>
  <c r="B88" i="26"/>
  <c r="H88" i="26"/>
  <c r="H96" i="26"/>
  <c r="B96" i="26"/>
  <c r="H97" i="26"/>
  <c r="B97" i="26"/>
  <c r="B78" i="26"/>
  <c r="H78" i="26"/>
  <c r="B86" i="26"/>
  <c r="H86" i="26"/>
  <c r="B94" i="26"/>
  <c r="H94" i="26"/>
  <c r="B100" i="26"/>
  <c r="H100" i="26"/>
  <c r="B62" i="26"/>
  <c r="C61" i="26"/>
  <c r="H62" i="26"/>
  <c r="I62" i="26" s="1"/>
  <c r="J62" i="26" s="1"/>
  <c r="B66" i="26"/>
  <c r="H66" i="26"/>
  <c r="B98" i="26"/>
  <c r="H98" i="26"/>
  <c r="H67" i="26"/>
  <c r="B67" i="26"/>
  <c r="H64" i="26"/>
  <c r="B64" i="26"/>
  <c r="H77" i="26"/>
  <c r="B77" i="26"/>
  <c r="D64" i="26"/>
  <c r="E64" i="26" s="1"/>
  <c r="F64" i="26" s="1"/>
  <c r="G64" i="26" s="1"/>
  <c r="I64" i="26" s="1"/>
  <c r="J64" i="26" s="1"/>
  <c r="B71" i="26"/>
  <c r="H71" i="26"/>
  <c r="B87" i="26"/>
  <c r="H87" i="26"/>
  <c r="F63" i="25"/>
  <c r="G63" i="25" s="1"/>
  <c r="H69" i="25"/>
  <c r="B69" i="25"/>
  <c r="B83" i="25"/>
  <c r="H83" i="25"/>
  <c r="B80" i="25"/>
  <c r="H80" i="25"/>
  <c r="H96" i="25"/>
  <c r="B96" i="25"/>
  <c r="B74" i="25"/>
  <c r="H74" i="25"/>
  <c r="B90" i="25"/>
  <c r="H90" i="25"/>
  <c r="H93" i="25"/>
  <c r="B93" i="25"/>
  <c r="B71" i="25"/>
  <c r="H71" i="25"/>
  <c r="H62" i="25"/>
  <c r="I62" i="25" s="1"/>
  <c r="J62" i="25" s="1"/>
  <c r="B62" i="25"/>
  <c r="C61" i="25"/>
  <c r="H70" i="25"/>
  <c r="B70" i="25"/>
  <c r="H81" i="25"/>
  <c r="B81" i="25"/>
  <c r="B63" i="25"/>
  <c r="H63" i="25"/>
  <c r="H99" i="25"/>
  <c r="B99" i="25"/>
  <c r="B95" i="25"/>
  <c r="H95" i="25"/>
  <c r="B75" i="25"/>
  <c r="H75" i="25"/>
  <c r="B91" i="25"/>
  <c r="H91" i="25"/>
  <c r="B76" i="25"/>
  <c r="H76" i="25"/>
  <c r="B84" i="25"/>
  <c r="H84" i="25"/>
  <c r="B92" i="25"/>
  <c r="H92" i="25"/>
  <c r="H97" i="25"/>
  <c r="B97" i="25"/>
  <c r="H78" i="25"/>
  <c r="B78" i="25"/>
  <c r="H86" i="25"/>
  <c r="B86" i="25"/>
  <c r="H94" i="25"/>
  <c r="B94" i="25"/>
  <c r="H101" i="25"/>
  <c r="B101" i="25"/>
  <c r="H65" i="25"/>
  <c r="B65" i="25"/>
  <c r="H77" i="25"/>
  <c r="B77" i="25"/>
  <c r="D69" i="25"/>
  <c r="E69" i="25" s="1"/>
  <c r="H72" i="25"/>
  <c r="B72" i="25"/>
  <c r="H88" i="25"/>
  <c r="B88" i="25"/>
  <c r="B82" i="25"/>
  <c r="H82" i="25"/>
  <c r="B79" i="25"/>
  <c r="H79" i="25"/>
  <c r="H85" i="25"/>
  <c r="B85" i="25"/>
  <c r="B100" i="25"/>
  <c r="H100" i="25"/>
  <c r="B98" i="25"/>
  <c r="H98" i="25"/>
  <c r="B68" i="25"/>
  <c r="H68" i="25"/>
  <c r="B64" i="25"/>
  <c r="H64" i="25"/>
  <c r="D68" i="25"/>
  <c r="E68" i="25" s="1"/>
  <c r="B87" i="25"/>
  <c r="H87" i="25"/>
  <c r="H66" i="25"/>
  <c r="B66" i="25"/>
  <c r="H73" i="25"/>
  <c r="B73" i="25"/>
  <c r="H89" i="25"/>
  <c r="B89" i="25"/>
  <c r="B67" i="25"/>
  <c r="H67" i="25"/>
  <c r="I63" i="26" l="1"/>
  <c r="J63" i="26" s="1"/>
  <c r="F65" i="26"/>
  <c r="F64" i="25"/>
  <c r="G64" i="25" s="1"/>
  <c r="I64" i="25" s="1"/>
  <c r="J64" i="25" s="1"/>
  <c r="I63" i="25"/>
  <c r="J63" i="25" s="1"/>
  <c r="G65" i="26" l="1"/>
  <c r="I65" i="26" s="1"/>
  <c r="J65" i="26" s="1"/>
  <c r="F66" i="26"/>
  <c r="F65" i="25"/>
  <c r="F66" i="25" s="1"/>
  <c r="G65" i="25" l="1"/>
  <c r="I65" i="25" s="1"/>
  <c r="J65" i="25" s="1"/>
  <c r="G66" i="26"/>
  <c r="I66" i="26" s="1"/>
  <c r="J66" i="26" s="1"/>
  <c r="F67" i="26"/>
  <c r="G66" i="25"/>
  <c r="I66" i="25" s="1"/>
  <c r="J66" i="25" s="1"/>
  <c r="F67" i="25"/>
  <c r="G67" i="26" l="1"/>
  <c r="I67" i="26" s="1"/>
  <c r="J67" i="26" s="1"/>
  <c r="F68" i="26"/>
  <c r="G67" i="25"/>
  <c r="I67" i="25" s="1"/>
  <c r="J67" i="25" s="1"/>
  <c r="F68" i="25"/>
  <c r="G68" i="26" l="1"/>
  <c r="I68" i="26" s="1"/>
  <c r="J68" i="26" s="1"/>
  <c r="F69" i="26"/>
  <c r="G69" i="26" s="1"/>
  <c r="I69" i="26" s="1"/>
  <c r="J69" i="26" s="1"/>
  <c r="G68" i="25"/>
  <c r="I68" i="25" s="1"/>
  <c r="J68" i="25" s="1"/>
  <c r="F69" i="25"/>
  <c r="G69" i="25" s="1"/>
  <c r="I69" i="25" s="1"/>
  <c r="J69" i="25" s="1"/>
  <c r="F4" i="18" l="1"/>
  <c r="F2" i="18"/>
  <c r="F5" i="18"/>
  <c r="D2" i="16"/>
  <c r="B21" i="16" s="1"/>
  <c r="D6" i="22"/>
  <c r="C6" i="22"/>
  <c r="B6" i="22"/>
  <c r="E4" i="22"/>
  <c r="A23" i="21"/>
  <c r="C21" i="21"/>
  <c r="A20" i="21"/>
  <c r="D19" i="21"/>
  <c r="D21" i="21" s="1"/>
  <c r="D22" i="21" s="1"/>
  <c r="C19" i="21"/>
  <c r="B19" i="21"/>
  <c r="B21" i="21" s="1"/>
  <c r="A19" i="21"/>
  <c r="A18" i="21"/>
  <c r="B16" i="21"/>
  <c r="A16" i="21"/>
  <c r="D12" i="21"/>
  <c r="N11" i="21"/>
  <c r="L11" i="21"/>
  <c r="J11" i="21"/>
  <c r="I11" i="21"/>
  <c r="F11" i="21"/>
  <c r="D11" i="21"/>
  <c r="G8" i="21"/>
  <c r="D5" i="21"/>
  <c r="A21" i="20"/>
  <c r="B20" i="20"/>
  <c r="E15" i="20"/>
  <c r="D11" i="20"/>
  <c r="G5" i="21" s="1"/>
  <c r="D10" i="20"/>
  <c r="D6" i="20"/>
  <c r="D3" i="20"/>
  <c r="A22" i="19"/>
  <c r="E20" i="19"/>
  <c r="E21" i="19" s="1"/>
  <c r="D20" i="19"/>
  <c r="C20" i="19"/>
  <c r="A19" i="19"/>
  <c r="E18" i="19"/>
  <c r="D18" i="19"/>
  <c r="C18" i="19"/>
  <c r="A18" i="19"/>
  <c r="A17" i="19"/>
  <c r="A8" i="19"/>
  <c r="E7" i="19"/>
  <c r="E4" i="19"/>
  <c r="A22" i="18"/>
  <c r="A23" i="18" s="1"/>
  <c r="B21" i="18"/>
  <c r="E15" i="18"/>
  <c r="D11" i="18"/>
  <c r="A5" i="19" s="1"/>
  <c r="D10" i="18"/>
  <c r="D6" i="18"/>
  <c r="D3" i="18"/>
  <c r="A29" i="17"/>
  <c r="C27" i="17"/>
  <c r="B27" i="17"/>
  <c r="A26" i="17"/>
  <c r="D25" i="17"/>
  <c r="D27" i="17" s="1"/>
  <c r="D28" i="17" s="1"/>
  <c r="C25" i="17"/>
  <c r="B25" i="17"/>
  <c r="A25" i="17"/>
  <c r="A24" i="17"/>
  <c r="E22" i="17"/>
  <c r="D18" i="17"/>
  <c r="A20" i="17" s="1"/>
  <c r="A22" i="17" s="1"/>
  <c r="B17" i="17"/>
  <c r="B20" i="17" s="1"/>
  <c r="B22" i="17" s="1"/>
  <c r="D15" i="17"/>
  <c r="F14" i="17"/>
  <c r="D14" i="17"/>
  <c r="D17" i="17" s="1"/>
  <c r="G11" i="17"/>
  <c r="A6" i="17"/>
  <c r="A8" i="17" s="1"/>
  <c r="A22" i="16"/>
  <c r="E16" i="16"/>
  <c r="D10" i="16"/>
  <c r="D7" i="17" s="1"/>
  <c r="D6" i="17" s="1"/>
  <c r="D9" i="16"/>
  <c r="F21" i="20" l="1"/>
  <c r="D12" i="18"/>
  <c r="F23" i="18" s="1"/>
  <c r="E21" i="16"/>
  <c r="D5" i="16"/>
  <c r="B4" i="22" s="1"/>
  <c r="E14" i="17"/>
  <c r="E17" i="17" s="1"/>
  <c r="E6" i="17"/>
  <c r="A23" i="16"/>
  <c r="D11" i="16"/>
  <c r="D22" i="16" s="1"/>
  <c r="A19" i="16"/>
  <c r="A24" i="18"/>
  <c r="C4" i="22"/>
  <c r="A11" i="19"/>
  <c r="D20" i="18"/>
  <c r="C20" i="18" s="1"/>
  <c r="E21" i="18"/>
  <c r="F22" i="18"/>
  <c r="A2" i="19"/>
  <c r="A10" i="19"/>
  <c r="A18" i="18"/>
  <c r="D12" i="20"/>
  <c r="F20" i="20"/>
  <c r="G20" i="20" s="1"/>
  <c r="A11" i="21"/>
  <c r="D4" i="22"/>
  <c r="A22" i="20"/>
  <c r="E11" i="21"/>
  <c r="M11" i="21" s="1"/>
  <c r="A18" i="20"/>
  <c r="F21" i="18" l="1"/>
  <c r="B22" i="18" s="1"/>
  <c r="A14" i="17"/>
  <c r="E3" i="22"/>
  <c r="F22" i="20"/>
  <c r="A23" i="20"/>
  <c r="E5" i="19"/>
  <c r="D9" i="17"/>
  <c r="D8" i="17"/>
  <c r="G14" i="17"/>
  <c r="D14" i="16"/>
  <c r="G11" i="21"/>
  <c r="D6" i="21"/>
  <c r="E20" i="20"/>
  <c r="D15" i="20"/>
  <c r="F24" i="18"/>
  <c r="A25" i="18"/>
  <c r="D21" i="16"/>
  <c r="D14" i="21"/>
  <c r="B21" i="20"/>
  <c r="E6" i="19"/>
  <c r="C23" i="16"/>
  <c r="A24" i="16"/>
  <c r="D23" i="16"/>
  <c r="G21" i="18" l="1"/>
  <c r="I6" i="19" s="1"/>
  <c r="D21" i="18"/>
  <c r="C21" i="18" s="1"/>
  <c r="A17" i="17"/>
  <c r="A22" i="21"/>
  <c r="A24" i="21"/>
  <c r="D3" i="22"/>
  <c r="C22" i="16"/>
  <c r="D16" i="16"/>
  <c r="C21" i="16"/>
  <c r="D20" i="17"/>
  <c r="D20" i="20"/>
  <c r="F21" i="16"/>
  <c r="M3" i="19"/>
  <c r="I3" i="19"/>
  <c r="B22" i="20"/>
  <c r="E21" i="20"/>
  <c r="D21" i="20" s="1"/>
  <c r="C21" i="20" s="1"/>
  <c r="G21" i="20"/>
  <c r="F25" i="18"/>
  <c r="A26" i="18"/>
  <c r="A25" i="16"/>
  <c r="D24" i="16"/>
  <c r="C24" i="16"/>
  <c r="G22" i="18"/>
  <c r="B23" i="18"/>
  <c r="E22" i="18"/>
  <c r="A21" i="21"/>
  <c r="D16" i="21"/>
  <c r="C5" i="22"/>
  <c r="E11" i="19"/>
  <c r="E8" i="19"/>
  <c r="A24" i="20"/>
  <c r="F23" i="20"/>
  <c r="I5" i="19" l="1"/>
  <c r="I4" i="19"/>
  <c r="I7" i="19"/>
  <c r="A27" i="18"/>
  <c r="F26" i="18"/>
  <c r="D22" i="18"/>
  <c r="C22" i="18" s="1"/>
  <c r="G22" i="20"/>
  <c r="B23" i="20"/>
  <c r="E22" i="20"/>
  <c r="D22" i="20" s="1"/>
  <c r="C22" i="20" s="1"/>
  <c r="B24" i="18"/>
  <c r="E23" i="18"/>
  <c r="D23" i="18" s="1"/>
  <c r="C23" i="18" s="1"/>
  <c r="N8" i="19" s="1"/>
  <c r="G23" i="18"/>
  <c r="G21" i="16"/>
  <c r="B22" i="16" s="1"/>
  <c r="A27" i="17"/>
  <c r="D22" i="17"/>
  <c r="A25" i="20"/>
  <c r="F24" i="20"/>
  <c r="N6" i="19"/>
  <c r="N4" i="19"/>
  <c r="N7" i="19"/>
  <c r="R3" i="19"/>
  <c r="N3" i="19"/>
  <c r="A26" i="16"/>
  <c r="D25" i="16"/>
  <c r="C25" i="16"/>
  <c r="B5" i="22"/>
  <c r="C20" i="20"/>
  <c r="B3" i="22"/>
  <c r="A30" i="17"/>
  <c r="A28" i="17"/>
  <c r="N5" i="19" l="1"/>
  <c r="E22" i="16"/>
  <c r="B25" i="18"/>
  <c r="E24" i="18"/>
  <c r="S5" i="19" s="1"/>
  <c r="G24" i="18"/>
  <c r="F25" i="20"/>
  <c r="A26" i="20"/>
  <c r="S4" i="19"/>
  <c r="W3" i="19"/>
  <c r="S7" i="19"/>
  <c r="S6" i="19"/>
  <c r="S3" i="19"/>
  <c r="D5" i="22"/>
  <c r="A27" i="16"/>
  <c r="D26" i="16"/>
  <c r="C26" i="16"/>
  <c r="Q11" i="19"/>
  <c r="P11" i="19"/>
  <c r="O11" i="19"/>
  <c r="R11" i="19"/>
  <c r="N11" i="19"/>
  <c r="G23" i="20"/>
  <c r="B24" i="20"/>
  <c r="E23" i="20"/>
  <c r="M11" i="19"/>
  <c r="I11" i="19"/>
  <c r="L11" i="19"/>
  <c r="K11" i="19"/>
  <c r="J11" i="19"/>
  <c r="I8" i="19"/>
  <c r="A28" i="18"/>
  <c r="F27" i="18"/>
  <c r="F28" i="18" l="1"/>
  <c r="A29" i="18"/>
  <c r="C27" i="16"/>
  <c r="A28" i="16"/>
  <c r="D27" i="16"/>
  <c r="F26" i="20"/>
  <c r="A27" i="20"/>
  <c r="G25" i="18"/>
  <c r="B26" i="18"/>
  <c r="E25" i="18"/>
  <c r="D25" i="18" s="1"/>
  <c r="C25" i="18" s="1"/>
  <c r="X8" i="19" s="1"/>
  <c r="D23" i="20"/>
  <c r="X7" i="19"/>
  <c r="X6" i="19"/>
  <c r="AB3" i="19"/>
  <c r="X4" i="19"/>
  <c r="X3" i="19"/>
  <c r="F22" i="16"/>
  <c r="B25" i="20"/>
  <c r="E24" i="20"/>
  <c r="D24" i="20" s="1"/>
  <c r="C24" i="20" s="1"/>
  <c r="G24" i="20"/>
  <c r="D24" i="18"/>
  <c r="C24" i="18" s="1"/>
  <c r="Y11" i="19" l="1"/>
  <c r="AB11" i="19"/>
  <c r="X11" i="19"/>
  <c r="AA11" i="19"/>
  <c r="Z11" i="19"/>
  <c r="G26" i="18"/>
  <c r="B27" i="18"/>
  <c r="E26" i="18"/>
  <c r="AC5" i="19" s="1"/>
  <c r="B26" i="20"/>
  <c r="E25" i="20"/>
  <c r="D25" i="20" s="1"/>
  <c r="C25" i="20" s="1"/>
  <c r="G25" i="20"/>
  <c r="X5" i="19"/>
  <c r="C23" i="20"/>
  <c r="AG3" i="19"/>
  <c r="AC6" i="19"/>
  <c r="AC3" i="19"/>
  <c r="AC4" i="19"/>
  <c r="AC7" i="19"/>
  <c r="A29" i="16"/>
  <c r="D28" i="16"/>
  <c r="C28" i="16"/>
  <c r="F29" i="18"/>
  <c r="A30" i="18"/>
  <c r="U11" i="19"/>
  <c r="T11" i="19"/>
  <c r="W11" i="19"/>
  <c r="S11" i="19"/>
  <c r="V11" i="19"/>
  <c r="S8" i="19"/>
  <c r="G22" i="16"/>
  <c r="B23" i="16" s="1"/>
  <c r="A28" i="20"/>
  <c r="F27" i="20"/>
  <c r="A30" i="16" l="1"/>
  <c r="D29" i="16"/>
  <c r="C29" i="16"/>
  <c r="B28" i="18"/>
  <c r="E27" i="18"/>
  <c r="D27" i="18" s="1"/>
  <c r="C27" i="18" s="1"/>
  <c r="G27" i="18"/>
  <c r="G26" i="20"/>
  <c r="B27" i="20"/>
  <c r="E26" i="20"/>
  <c r="D26" i="20" s="1"/>
  <c r="AH6" i="19"/>
  <c r="AH4" i="19"/>
  <c r="AH7" i="19"/>
  <c r="AH5" i="19"/>
  <c r="AL3" i="19"/>
  <c r="AH3" i="19"/>
  <c r="A31" i="18"/>
  <c r="F30" i="18"/>
  <c r="A29" i="20"/>
  <c r="F28" i="20"/>
  <c r="E23" i="16"/>
  <c r="D26" i="18"/>
  <c r="C26" i="18" s="1"/>
  <c r="C26" i="20" l="1"/>
  <c r="AM4" i="19"/>
  <c r="AQ3" i="19"/>
  <c r="AM7" i="19"/>
  <c r="AM3" i="19"/>
  <c r="AM6" i="19"/>
  <c r="AG11" i="19"/>
  <c r="AC11" i="19"/>
  <c r="AF11" i="19"/>
  <c r="AE11" i="19"/>
  <c r="AD11" i="19"/>
  <c r="AC8" i="19"/>
  <c r="G27" i="20"/>
  <c r="B28" i="20"/>
  <c r="E27" i="20"/>
  <c r="D27" i="20" s="1"/>
  <c r="C27" i="20" s="1"/>
  <c r="AK11" i="19"/>
  <c r="AJ11" i="19"/>
  <c r="AI11" i="19"/>
  <c r="AL11" i="19"/>
  <c r="AH11" i="19"/>
  <c r="F23" i="16"/>
  <c r="AH8" i="19"/>
  <c r="B29" i="18"/>
  <c r="E28" i="18"/>
  <c r="AM5" i="19" s="1"/>
  <c r="G28" i="18"/>
  <c r="A31" i="16"/>
  <c r="D30" i="16"/>
  <c r="C30" i="16"/>
  <c r="A32" i="18"/>
  <c r="F31" i="18"/>
  <c r="F29" i="20"/>
  <c r="A30" i="20"/>
  <c r="B29" i="20" l="1"/>
  <c r="E28" i="20"/>
  <c r="D28" i="20" s="1"/>
  <c r="C28" i="20" s="1"/>
  <c r="G28" i="20"/>
  <c r="G23" i="16"/>
  <c r="B24" i="16" s="1"/>
  <c r="C31" i="16"/>
  <c r="A32" i="16"/>
  <c r="D31" i="16"/>
  <c r="G29" i="18"/>
  <c r="B30" i="18"/>
  <c r="E29" i="18"/>
  <c r="D29" i="18" s="1"/>
  <c r="C29" i="18" s="1"/>
  <c r="F30" i="20"/>
  <c r="A31" i="20"/>
  <c r="F32" i="18"/>
  <c r="A33" i="18"/>
  <c r="D28" i="18"/>
  <c r="C28" i="18" s="1"/>
  <c r="AR7" i="19"/>
  <c r="AR8" i="19"/>
  <c r="AR6" i="19"/>
  <c r="AV3" i="19"/>
  <c r="AR4" i="19"/>
  <c r="AR3" i="19"/>
  <c r="AR5" i="19" l="1"/>
  <c r="AS11" i="19"/>
  <c r="AT11" i="19"/>
  <c r="AR11" i="19"/>
  <c r="AV11" i="19"/>
  <c r="AU11" i="19"/>
  <c r="A32" i="20"/>
  <c r="F31" i="20"/>
  <c r="BA3" i="19"/>
  <c r="AW6" i="19"/>
  <c r="AW3" i="19"/>
  <c r="AW4" i="19"/>
  <c r="AW7" i="19"/>
  <c r="E24" i="16"/>
  <c r="B30" i="20"/>
  <c r="E29" i="20"/>
  <c r="D29" i="20" s="1"/>
  <c r="G29" i="20"/>
  <c r="F33" i="18"/>
  <c r="A34" i="18"/>
  <c r="A33" i="16"/>
  <c r="D32" i="16"/>
  <c r="C32" i="16"/>
  <c r="AO11" i="19"/>
  <c r="AN11" i="19"/>
  <c r="AQ11" i="19"/>
  <c r="AM11" i="19"/>
  <c r="AP11" i="19"/>
  <c r="AM8" i="19"/>
  <c r="G30" i="18"/>
  <c r="B31" i="18"/>
  <c r="E30" i="18"/>
  <c r="D30" i="18" s="1"/>
  <c r="C30" i="18" s="1"/>
  <c r="AW8" i="19" s="1"/>
  <c r="AW5" i="19" l="1"/>
  <c r="BA11" i="19"/>
  <c r="AX11" i="19"/>
  <c r="AW11" i="19"/>
  <c r="AZ11" i="19"/>
  <c r="AY11" i="19"/>
  <c r="F24" i="16"/>
  <c r="A34" i="16"/>
  <c r="D33" i="16"/>
  <c r="C33" i="16"/>
  <c r="A35" i="18"/>
  <c r="F34" i="18"/>
  <c r="C29" i="20"/>
  <c r="B32" i="18"/>
  <c r="E31" i="18"/>
  <c r="D31" i="18" s="1"/>
  <c r="C31" i="18" s="1"/>
  <c r="G31" i="18"/>
  <c r="G30" i="20"/>
  <c r="B31" i="20"/>
  <c r="E30" i="20"/>
  <c r="D30" i="20" s="1"/>
  <c r="C30" i="20" s="1"/>
  <c r="A33" i="20"/>
  <c r="F32" i="20"/>
  <c r="A36" i="18" l="1"/>
  <c r="F35" i="18"/>
  <c r="A35" i="16"/>
  <c r="D34" i="16"/>
  <c r="C34" i="16"/>
  <c r="F33" i="20"/>
  <c r="A34" i="20"/>
  <c r="G24" i="16"/>
  <c r="B25" i="16" s="1"/>
  <c r="G31" i="20"/>
  <c r="B32" i="20"/>
  <c r="E31" i="20"/>
  <c r="D31" i="20" s="1"/>
  <c r="C31" i="20" s="1"/>
  <c r="B33" i="18"/>
  <c r="E32" i="18"/>
  <c r="D32" i="18" s="1"/>
  <c r="C32" i="18" s="1"/>
  <c r="G32" i="18"/>
  <c r="E25" i="16" l="1"/>
  <c r="F25" i="16" s="1"/>
  <c r="G25" i="16" s="1"/>
  <c r="B26" i="16" s="1"/>
  <c r="G33" i="18"/>
  <c r="B34" i="18"/>
  <c r="E33" i="18"/>
  <c r="D33" i="18" s="1"/>
  <c r="C33" i="18" s="1"/>
  <c r="B33" i="20"/>
  <c r="E32" i="20"/>
  <c r="D32" i="20" s="1"/>
  <c r="C32" i="20" s="1"/>
  <c r="G32" i="20"/>
  <c r="F34" i="20"/>
  <c r="A35" i="20"/>
  <c r="C35" i="16"/>
  <c r="A36" i="16"/>
  <c r="D35" i="16"/>
  <c r="F36" i="18"/>
  <c r="A37" i="18"/>
  <c r="A36" i="20" l="1"/>
  <c r="F35" i="20"/>
  <c r="B34" i="20"/>
  <c r="E33" i="20"/>
  <c r="D33" i="20" s="1"/>
  <c r="C33" i="20" s="1"/>
  <c r="G33" i="20"/>
  <c r="A37" i="16"/>
  <c r="D36" i="16"/>
  <c r="C36" i="16"/>
  <c r="E26" i="16"/>
  <c r="F26" i="16" s="1"/>
  <c r="G26" i="16" s="1"/>
  <c r="B27" i="16" s="1"/>
  <c r="F37" i="18"/>
  <c r="A38" i="18"/>
  <c r="G34" i="18"/>
  <c r="B35" i="18"/>
  <c r="E34" i="18"/>
  <c r="D34" i="18" s="1"/>
  <c r="C34" i="18" s="1"/>
  <c r="A39" i="18" l="1"/>
  <c r="F38" i="18"/>
  <c r="A38" i="16"/>
  <c r="D37" i="16"/>
  <c r="C37" i="16"/>
  <c r="E27" i="16"/>
  <c r="F27" i="16" s="1"/>
  <c r="G27" i="16" s="1"/>
  <c r="B28" i="16" s="1"/>
  <c r="G34" i="20"/>
  <c r="B35" i="20"/>
  <c r="E34" i="20"/>
  <c r="D34" i="20" s="1"/>
  <c r="C34" i="20" s="1"/>
  <c r="A37" i="20"/>
  <c r="F36" i="20"/>
  <c r="B36" i="18"/>
  <c r="E35" i="18"/>
  <c r="D35" i="18" s="1"/>
  <c r="C35" i="18" s="1"/>
  <c r="G35" i="18"/>
  <c r="E28" i="16" l="1"/>
  <c r="F28" i="16" s="1"/>
  <c r="G28" i="16" s="1"/>
  <c r="B29" i="16" s="1"/>
  <c r="B37" i="18"/>
  <c r="E36" i="18"/>
  <c r="D36" i="18" s="1"/>
  <c r="C36" i="18" s="1"/>
  <c r="G36" i="18"/>
  <c r="G35" i="20"/>
  <c r="B36" i="20"/>
  <c r="E35" i="20"/>
  <c r="D35" i="20" s="1"/>
  <c r="C35" i="20" s="1"/>
  <c r="F37" i="20"/>
  <c r="A38" i="20"/>
  <c r="A40" i="18"/>
  <c r="F39" i="18"/>
  <c r="A39" i="16"/>
  <c r="D38" i="16"/>
  <c r="C38" i="16"/>
  <c r="E29" i="16" l="1"/>
  <c r="F29" i="16" s="1"/>
  <c r="G29" i="16" s="1"/>
  <c r="B30" i="16" s="1"/>
  <c r="F40" i="18"/>
  <c r="A41" i="18"/>
  <c r="B37" i="20"/>
  <c r="E36" i="20"/>
  <c r="D36" i="20" s="1"/>
  <c r="C36" i="20" s="1"/>
  <c r="G36" i="20"/>
  <c r="G37" i="18"/>
  <c r="B38" i="18"/>
  <c r="E37" i="18"/>
  <c r="D37" i="18" s="1"/>
  <c r="C37" i="18" s="1"/>
  <c r="C39" i="16"/>
  <c r="A40" i="16"/>
  <c r="D39" i="16"/>
  <c r="F38" i="20"/>
  <c r="A39" i="20"/>
  <c r="C41" i="18" l="1"/>
  <c r="F41" i="18"/>
  <c r="A42" i="18"/>
  <c r="A41" i="16"/>
  <c r="D40" i="16"/>
  <c r="C40" i="16"/>
  <c r="G38" i="18"/>
  <c r="B39" i="18"/>
  <c r="E38" i="18"/>
  <c r="D38" i="18" s="1"/>
  <c r="C38" i="18" s="1"/>
  <c r="B38" i="20"/>
  <c r="E37" i="20"/>
  <c r="D37" i="20" s="1"/>
  <c r="C37" i="20" s="1"/>
  <c r="G37" i="20"/>
  <c r="E30" i="16"/>
  <c r="F30" i="16" s="1"/>
  <c r="G30" i="16" s="1"/>
  <c r="B31" i="16" s="1"/>
  <c r="A40" i="20"/>
  <c r="F39" i="20"/>
  <c r="E31" i="16" l="1"/>
  <c r="F31" i="16" s="1"/>
  <c r="G31" i="16" s="1"/>
  <c r="B32" i="16" s="1"/>
  <c r="B40" i="18"/>
  <c r="E39" i="18"/>
  <c r="D39" i="18" s="1"/>
  <c r="C39" i="18" s="1"/>
  <c r="G39" i="18"/>
  <c r="G38" i="20"/>
  <c r="B39" i="20"/>
  <c r="E38" i="20"/>
  <c r="D38" i="20" s="1"/>
  <c r="C38" i="20" s="1"/>
  <c r="A43" i="18"/>
  <c r="C42" i="18"/>
  <c r="F42" i="18"/>
  <c r="A41" i="20"/>
  <c r="F40" i="20"/>
  <c r="A42" i="16"/>
  <c r="D41" i="16"/>
  <c r="C41" i="16"/>
  <c r="E32" i="16" l="1"/>
  <c r="F32" i="16" s="1"/>
  <c r="G32" i="16" s="1"/>
  <c r="B33" i="16" s="1"/>
  <c r="B41" i="18"/>
  <c r="E40" i="18"/>
  <c r="D40" i="18" s="1"/>
  <c r="C40" i="18" s="1"/>
  <c r="G40" i="18"/>
  <c r="G39" i="20"/>
  <c r="B40" i="20"/>
  <c r="E39" i="20"/>
  <c r="D39" i="20" s="1"/>
  <c r="C39" i="20" s="1"/>
  <c r="A43" i="16"/>
  <c r="D42" i="16"/>
  <c r="C42" i="16"/>
  <c r="A44" i="18"/>
  <c r="C43" i="18"/>
  <c r="F43" i="18"/>
  <c r="F41" i="20"/>
  <c r="A42" i="20"/>
  <c r="E33" i="16" l="1"/>
  <c r="F33" i="16" s="1"/>
  <c r="G33" i="16" s="1"/>
  <c r="B34" i="16" s="1"/>
  <c r="B41" i="20"/>
  <c r="E40" i="20"/>
  <c r="D40" i="20" s="1"/>
  <c r="C40" i="20" s="1"/>
  <c r="G40" i="20"/>
  <c r="C43" i="16"/>
  <c r="A44" i="16"/>
  <c r="D43" i="16"/>
  <c r="G41" i="18"/>
  <c r="B42" i="18"/>
  <c r="E41" i="18"/>
  <c r="D41" i="18" s="1"/>
  <c r="F44" i="18"/>
  <c r="A45" i="18"/>
  <c r="C44" i="18"/>
  <c r="F42" i="20"/>
  <c r="A43" i="20"/>
  <c r="G42" i="18" l="1"/>
  <c r="B43" i="18"/>
  <c r="E42" i="18"/>
  <c r="D42" i="18" s="1"/>
  <c r="B42" i="20"/>
  <c r="E41" i="20"/>
  <c r="D41" i="20" s="1"/>
  <c r="C41" i="20" s="1"/>
  <c r="G41" i="20"/>
  <c r="A45" i="16"/>
  <c r="D44" i="16"/>
  <c r="C44" i="16"/>
  <c r="C45" i="18"/>
  <c r="F45" i="18"/>
  <c r="A46" i="18"/>
  <c r="E34" i="16"/>
  <c r="F34" i="16" s="1"/>
  <c r="G34" i="16" s="1"/>
  <c r="B35" i="16" s="1"/>
  <c r="A44" i="20"/>
  <c r="F43" i="20"/>
  <c r="A46" i="16" l="1"/>
  <c r="D45" i="16"/>
  <c r="C45" i="16"/>
  <c r="E35" i="16"/>
  <c r="F35" i="16" s="1"/>
  <c r="G35" i="16" s="1"/>
  <c r="B36" i="16" s="1"/>
  <c r="B44" i="18"/>
  <c r="E43" i="18"/>
  <c r="D43" i="18" s="1"/>
  <c r="G43" i="18"/>
  <c r="A45" i="20"/>
  <c r="F44" i="20"/>
  <c r="G42" i="20"/>
  <c r="B43" i="20"/>
  <c r="E42" i="20"/>
  <c r="D42" i="20" s="1"/>
  <c r="C42" i="20" s="1"/>
  <c r="A47" i="18"/>
  <c r="C46" i="18"/>
  <c r="F46" i="18"/>
  <c r="E36" i="16" l="1"/>
  <c r="F36" i="16" s="1"/>
  <c r="G36" i="16" s="1"/>
  <c r="B37" i="16" s="1"/>
  <c r="A48" i="18"/>
  <c r="C47" i="18"/>
  <c r="F47" i="18"/>
  <c r="F45" i="20"/>
  <c r="A46" i="20"/>
  <c r="B45" i="18"/>
  <c r="E44" i="18"/>
  <c r="D44" i="18" s="1"/>
  <c r="G44" i="18"/>
  <c r="G43" i="20"/>
  <c r="B44" i="20"/>
  <c r="E43" i="20"/>
  <c r="D43" i="20" s="1"/>
  <c r="C43" i="20" s="1"/>
  <c r="A47" i="16"/>
  <c r="D46" i="16"/>
  <c r="C46" i="16"/>
  <c r="E37" i="16" l="1"/>
  <c r="F37" i="16" s="1"/>
  <c r="G37" i="16" s="1"/>
  <c r="B38" i="16" s="1"/>
  <c r="F46" i="20"/>
  <c r="A47" i="20"/>
  <c r="F48" i="18"/>
  <c r="A49" i="18"/>
  <c r="C48" i="18"/>
  <c r="C47" i="16"/>
  <c r="A48" i="16"/>
  <c r="D47" i="16"/>
  <c r="B45" i="20"/>
  <c r="E44" i="20"/>
  <c r="D44" i="20" s="1"/>
  <c r="C44" i="20" s="1"/>
  <c r="G44" i="20"/>
  <c r="G45" i="18"/>
  <c r="B46" i="18"/>
  <c r="E45" i="18"/>
  <c r="D45" i="18" s="1"/>
  <c r="A49" i="16" l="1"/>
  <c r="D48" i="16"/>
  <c r="C48" i="16"/>
  <c r="C49" i="18"/>
  <c r="F49" i="18"/>
  <c r="A50" i="18"/>
  <c r="E38" i="16"/>
  <c r="F38" i="16" s="1"/>
  <c r="G38" i="16"/>
  <c r="B39" i="16" s="1"/>
  <c r="A48" i="20"/>
  <c r="F47" i="20"/>
  <c r="G46" i="18"/>
  <c r="B47" i="18"/>
  <c r="E46" i="18"/>
  <c r="D46" i="18" s="1"/>
  <c r="B46" i="20"/>
  <c r="E45" i="20"/>
  <c r="D45" i="20" s="1"/>
  <c r="C45" i="20" s="1"/>
  <c r="G45" i="20"/>
  <c r="A49" i="20" l="1"/>
  <c r="F48" i="20"/>
  <c r="G46" i="20"/>
  <c r="B47" i="20"/>
  <c r="E46" i="20"/>
  <c r="D46" i="20" s="1"/>
  <c r="C46" i="20" s="1"/>
  <c r="A51" i="18"/>
  <c r="C50" i="18"/>
  <c r="F50" i="18"/>
  <c r="B48" i="18"/>
  <c r="E47" i="18"/>
  <c r="D47" i="18" s="1"/>
  <c r="G47" i="18"/>
  <c r="E39" i="16"/>
  <c r="F39" i="16" s="1"/>
  <c r="G39" i="16" s="1"/>
  <c r="B40" i="16" s="1"/>
  <c r="A50" i="16"/>
  <c r="D49" i="16"/>
  <c r="C49" i="16"/>
  <c r="E40" i="16" l="1"/>
  <c r="F40" i="16" s="1"/>
  <c r="G40" i="16" s="1"/>
  <c r="B41" i="16" s="1"/>
  <c r="A51" i="16"/>
  <c r="D50" i="16"/>
  <c r="C50" i="16"/>
  <c r="A52" i="18"/>
  <c r="C51" i="18"/>
  <c r="F51" i="18"/>
  <c r="B49" i="18"/>
  <c r="E48" i="18"/>
  <c r="D48" i="18" s="1"/>
  <c r="G48" i="18"/>
  <c r="G47" i="20"/>
  <c r="B48" i="20"/>
  <c r="E47" i="20"/>
  <c r="D47" i="20" s="1"/>
  <c r="C47" i="20" s="1"/>
  <c r="F49" i="20"/>
  <c r="A50" i="20"/>
  <c r="E41" i="16" l="1"/>
  <c r="F41" i="16" s="1"/>
  <c r="G41" i="16" s="1"/>
  <c r="B42" i="16" s="1"/>
  <c r="F52" i="18"/>
  <c r="A53" i="18"/>
  <c r="C52" i="18"/>
  <c r="B49" i="20"/>
  <c r="E48" i="20"/>
  <c r="D48" i="20" s="1"/>
  <c r="C48" i="20" s="1"/>
  <c r="G48" i="20"/>
  <c r="C51" i="16"/>
  <c r="A52" i="16"/>
  <c r="D51" i="16"/>
  <c r="G49" i="18"/>
  <c r="B50" i="18"/>
  <c r="E49" i="18"/>
  <c r="D49" i="18" s="1"/>
  <c r="F50" i="20"/>
  <c r="A51" i="20"/>
  <c r="A53" i="16" l="1"/>
  <c r="D52" i="16"/>
  <c r="C52" i="16"/>
  <c r="B50" i="20"/>
  <c r="E49" i="20"/>
  <c r="D49" i="20" s="1"/>
  <c r="C49" i="20" s="1"/>
  <c r="G49" i="20"/>
  <c r="E42" i="16"/>
  <c r="F42" i="16" s="1"/>
  <c r="G42" i="16" s="1"/>
  <c r="B43" i="16" s="1"/>
  <c r="C53" i="18"/>
  <c r="F53" i="18"/>
  <c r="A54" i="18"/>
  <c r="G50" i="18"/>
  <c r="B51" i="18"/>
  <c r="E50" i="18"/>
  <c r="D50" i="18" s="1"/>
  <c r="A52" i="20"/>
  <c r="F51" i="20"/>
  <c r="B52" i="18" l="1"/>
  <c r="E51" i="18"/>
  <c r="D51" i="18" s="1"/>
  <c r="G51" i="18"/>
  <c r="E43" i="16"/>
  <c r="F43" i="16" s="1"/>
  <c r="G43" i="16" s="1"/>
  <c r="B44" i="16" s="1"/>
  <c r="G50" i="20"/>
  <c r="B51" i="20"/>
  <c r="E50" i="20"/>
  <c r="D50" i="20" s="1"/>
  <c r="C50" i="20" s="1"/>
  <c r="A53" i="20"/>
  <c r="F52" i="20"/>
  <c r="A55" i="18"/>
  <c r="C54" i="18"/>
  <c r="F54" i="18"/>
  <c r="A54" i="16"/>
  <c r="D53" i="16"/>
  <c r="C53" i="16"/>
  <c r="A56" i="18" l="1"/>
  <c r="C55" i="18"/>
  <c r="F55" i="18"/>
  <c r="A55" i="16"/>
  <c r="D54" i="16"/>
  <c r="C54" i="16"/>
  <c r="G51" i="20"/>
  <c r="B52" i="20"/>
  <c r="E51" i="20"/>
  <c r="D51" i="20" s="1"/>
  <c r="C51" i="20" s="1"/>
  <c r="F53" i="20"/>
  <c r="A54" i="20"/>
  <c r="E44" i="16"/>
  <c r="F44" i="16" s="1"/>
  <c r="G44" i="16" s="1"/>
  <c r="B45" i="16" s="1"/>
  <c r="B53" i="18"/>
  <c r="E52" i="18"/>
  <c r="D52" i="18" s="1"/>
  <c r="G52" i="18"/>
  <c r="E45" i="16" l="1"/>
  <c r="F45" i="16" s="1"/>
  <c r="G45" i="16" s="1"/>
  <c r="B46" i="16" s="1"/>
  <c r="B53" i="20"/>
  <c r="E52" i="20"/>
  <c r="D52" i="20" s="1"/>
  <c r="C52" i="20" s="1"/>
  <c r="G52" i="20"/>
  <c r="G53" i="18"/>
  <c r="B54" i="18"/>
  <c r="E53" i="18"/>
  <c r="D53" i="18" s="1"/>
  <c r="F54" i="20"/>
  <c r="A55" i="20"/>
  <c r="C55" i="16"/>
  <c r="A56" i="16"/>
  <c r="D55" i="16"/>
  <c r="F56" i="18"/>
  <c r="A57" i="18"/>
  <c r="C56" i="18"/>
  <c r="G54" i="18" l="1"/>
  <c r="B55" i="18"/>
  <c r="E54" i="18"/>
  <c r="D54" i="18" s="1"/>
  <c r="A56" i="20"/>
  <c r="F55" i="20"/>
  <c r="B54" i="20"/>
  <c r="E53" i="20"/>
  <c r="D53" i="20" s="1"/>
  <c r="C53" i="20" s="1"/>
  <c r="G53" i="20"/>
  <c r="A57" i="16"/>
  <c r="D56" i="16"/>
  <c r="C56" i="16"/>
  <c r="E46" i="16"/>
  <c r="F46" i="16" s="1"/>
  <c r="G46" i="16" s="1"/>
  <c r="B47" i="16" s="1"/>
  <c r="C57" i="18"/>
  <c r="F57" i="18"/>
  <c r="A58" i="18"/>
  <c r="E47" i="16" l="1"/>
  <c r="F47" i="16" s="1"/>
  <c r="G47" i="16" s="1"/>
  <c r="B48" i="16" s="1"/>
  <c r="G54" i="20"/>
  <c r="B55" i="20"/>
  <c r="E54" i="20"/>
  <c r="D54" i="20" s="1"/>
  <c r="C54" i="20" s="1"/>
  <c r="A59" i="18"/>
  <c r="C58" i="18"/>
  <c r="F58" i="18"/>
  <c r="A58" i="16"/>
  <c r="D57" i="16"/>
  <c r="C57" i="16"/>
  <c r="B56" i="18"/>
  <c r="E55" i="18"/>
  <c r="D55" i="18" s="1"/>
  <c r="G55" i="18"/>
  <c r="A57" i="20"/>
  <c r="F56" i="20"/>
  <c r="E48" i="16" l="1"/>
  <c r="F48" i="16" s="1"/>
  <c r="G48" i="16" s="1"/>
  <c r="B49" i="16" s="1"/>
  <c r="A60" i="18"/>
  <c r="C59" i="18"/>
  <c r="F59" i="18"/>
  <c r="G55" i="20"/>
  <c r="B56" i="20"/>
  <c r="E55" i="20"/>
  <c r="D55" i="20" s="1"/>
  <c r="C55" i="20" s="1"/>
  <c r="F57" i="20"/>
  <c r="A58" i="20"/>
  <c r="B57" i="18"/>
  <c r="E56" i="18"/>
  <c r="D56" i="18" s="1"/>
  <c r="G56" i="18"/>
  <c r="A59" i="16"/>
  <c r="D58" i="16"/>
  <c r="C58" i="16"/>
  <c r="E49" i="16" l="1"/>
  <c r="F49" i="16" s="1"/>
  <c r="G49" i="16" s="1"/>
  <c r="B50" i="16" s="1"/>
  <c r="F60" i="18"/>
  <c r="A61" i="18"/>
  <c r="C60" i="18"/>
  <c r="F58" i="20"/>
  <c r="A59" i="20"/>
  <c r="G57" i="18"/>
  <c r="B58" i="18"/>
  <c r="E57" i="18"/>
  <c r="D57" i="18" s="1"/>
  <c r="C59" i="16"/>
  <c r="A60" i="16"/>
  <c r="D59" i="16"/>
  <c r="B57" i="20"/>
  <c r="E56" i="20"/>
  <c r="D56" i="20" s="1"/>
  <c r="C56" i="20" s="1"/>
  <c r="G56" i="20"/>
  <c r="A60" i="20" l="1"/>
  <c r="F59" i="20"/>
  <c r="C61" i="18"/>
  <c r="F61" i="18"/>
  <c r="A62" i="18"/>
  <c r="E50" i="16"/>
  <c r="F50" i="16" s="1"/>
  <c r="G50" i="16" s="1"/>
  <c r="B51" i="16" s="1"/>
  <c r="B58" i="20"/>
  <c r="E57" i="20"/>
  <c r="D57" i="20" s="1"/>
  <c r="C57" i="20" s="1"/>
  <c r="G57" i="20"/>
  <c r="A61" i="16"/>
  <c r="D60" i="16"/>
  <c r="C60" i="16"/>
  <c r="G58" i="18"/>
  <c r="B59" i="18"/>
  <c r="E58" i="18"/>
  <c r="D58" i="18" s="1"/>
  <c r="A62" i="16" l="1"/>
  <c r="D61" i="16"/>
  <c r="C61" i="16"/>
  <c r="B61" i="16"/>
  <c r="E51" i="16"/>
  <c r="F51" i="16" s="1"/>
  <c r="G51" i="16" s="1"/>
  <c r="B52" i="16" s="1"/>
  <c r="G58" i="20"/>
  <c r="B59" i="20"/>
  <c r="E58" i="20"/>
  <c r="D58" i="20" s="1"/>
  <c r="C58" i="20" s="1"/>
  <c r="B60" i="18"/>
  <c r="E59" i="18"/>
  <c r="D59" i="18" s="1"/>
  <c r="G59" i="18"/>
  <c r="A63" i="18"/>
  <c r="C62" i="18"/>
  <c r="F62" i="18"/>
  <c r="A61" i="20"/>
  <c r="F60" i="20"/>
  <c r="E52" i="16" l="1"/>
  <c r="F52" i="16" s="1"/>
  <c r="G52" i="16" s="1"/>
  <c r="B53" i="16" s="1"/>
  <c r="G59" i="20"/>
  <c r="B60" i="20"/>
  <c r="E59" i="20"/>
  <c r="D59" i="20" s="1"/>
  <c r="C59" i="20" s="1"/>
  <c r="B61" i="18"/>
  <c r="E60" i="18"/>
  <c r="D60" i="18" s="1"/>
  <c r="G60" i="18"/>
  <c r="E61" i="16"/>
  <c r="F61" i="16" s="1"/>
  <c r="G61" i="16" s="1"/>
  <c r="A64" i="18"/>
  <c r="C63" i="18"/>
  <c r="F63" i="18"/>
  <c r="F61" i="20"/>
  <c r="A62" i="20"/>
  <c r="B62" i="16"/>
  <c r="A63" i="16"/>
  <c r="D62" i="16"/>
  <c r="C62" i="16"/>
  <c r="E53" i="16" l="1"/>
  <c r="F53" i="16" s="1"/>
  <c r="G53" i="16" s="1"/>
  <c r="B54" i="16" s="1"/>
  <c r="F64" i="18"/>
  <c r="A65" i="18"/>
  <c r="C64" i="18"/>
  <c r="B61" i="20"/>
  <c r="E60" i="20"/>
  <c r="D60" i="20" s="1"/>
  <c r="C60" i="20" s="1"/>
  <c r="G60" i="20"/>
  <c r="G61" i="18"/>
  <c r="B62" i="18"/>
  <c r="E61" i="18"/>
  <c r="D61" i="18" s="1"/>
  <c r="F62" i="20"/>
  <c r="A63" i="20"/>
  <c r="C63" i="16"/>
  <c r="B63" i="16"/>
  <c r="A64" i="16"/>
  <c r="D63" i="16"/>
  <c r="E62" i="16"/>
  <c r="F62" i="16" s="1"/>
  <c r="G62" i="16" s="1"/>
  <c r="A64" i="20" l="1"/>
  <c r="F63" i="20"/>
  <c r="B62" i="20"/>
  <c r="E61" i="20"/>
  <c r="D61" i="20" s="1"/>
  <c r="C61" i="20" s="1"/>
  <c r="G61" i="20"/>
  <c r="E54" i="16"/>
  <c r="F54" i="16" s="1"/>
  <c r="G54" i="16" s="1"/>
  <c r="B55" i="16" s="1"/>
  <c r="E63" i="16"/>
  <c r="F63" i="16" s="1"/>
  <c r="G63" i="16" s="1"/>
  <c r="C65" i="18"/>
  <c r="F65" i="18"/>
  <c r="A66" i="18"/>
  <c r="G62" i="18"/>
  <c r="B63" i="18"/>
  <c r="E62" i="18"/>
  <c r="D62" i="18" s="1"/>
  <c r="A65" i="16"/>
  <c r="C64" i="16"/>
  <c r="D64" i="16"/>
  <c r="B64" i="16"/>
  <c r="A67" i="18" l="1"/>
  <c r="C66" i="18"/>
  <c r="F66" i="18"/>
  <c r="E55" i="16"/>
  <c r="F55" i="16" s="1"/>
  <c r="G55" i="16" s="1"/>
  <c r="B56" i="16" s="1"/>
  <c r="G62" i="20"/>
  <c r="B63" i="20"/>
  <c r="E62" i="20"/>
  <c r="D62" i="20" s="1"/>
  <c r="C62" i="20" s="1"/>
  <c r="E64" i="16"/>
  <c r="B64" i="18"/>
  <c r="E63" i="18"/>
  <c r="D63" i="18" s="1"/>
  <c r="G63" i="18"/>
  <c r="F64" i="16"/>
  <c r="G64" i="16" s="1"/>
  <c r="A66" i="16"/>
  <c r="D65" i="16"/>
  <c r="C65" i="16"/>
  <c r="B65" i="16"/>
  <c r="A65" i="20"/>
  <c r="F64" i="20"/>
  <c r="B66" i="16" l="1"/>
  <c r="A67" i="16"/>
  <c r="D66" i="16"/>
  <c r="C66" i="16"/>
  <c r="E56" i="16"/>
  <c r="F56" i="16" s="1"/>
  <c r="G56" i="16" s="1"/>
  <c r="B57" i="16" s="1"/>
  <c r="B65" i="18"/>
  <c r="E64" i="18"/>
  <c r="D64" i="18" s="1"/>
  <c r="G64" i="18"/>
  <c r="E65" i="16"/>
  <c r="F65" i="16" s="1"/>
  <c r="G65" i="16" s="1"/>
  <c r="F65" i="20"/>
  <c r="A66" i="20"/>
  <c r="G63" i="20"/>
  <c r="B64" i="20"/>
  <c r="E63" i="20"/>
  <c r="D63" i="20" s="1"/>
  <c r="C63" i="20" s="1"/>
  <c r="A68" i="18"/>
  <c r="C67" i="18"/>
  <c r="F67" i="18"/>
  <c r="E57" i="16" l="1"/>
  <c r="F57" i="16" s="1"/>
  <c r="G57" i="16" s="1"/>
  <c r="B58" i="16" s="1"/>
  <c r="G65" i="18"/>
  <c r="B66" i="18"/>
  <c r="E65" i="18"/>
  <c r="D65" i="18" s="1"/>
  <c r="F68" i="18"/>
  <c r="A69" i="18"/>
  <c r="C68" i="18"/>
  <c r="F66" i="20"/>
  <c r="A67" i="20"/>
  <c r="C67" i="16"/>
  <c r="B67" i="16"/>
  <c r="A68" i="16"/>
  <c r="D67" i="16"/>
  <c r="B65" i="20"/>
  <c r="E64" i="20"/>
  <c r="D64" i="20" s="1"/>
  <c r="C64" i="20" s="1"/>
  <c r="G64" i="20"/>
  <c r="E66" i="16"/>
  <c r="F66" i="16" s="1"/>
  <c r="G66" i="16" s="1"/>
  <c r="C69" i="18" l="1"/>
  <c r="F69" i="18"/>
  <c r="A70" i="18"/>
  <c r="A68" i="20"/>
  <c r="F67" i="20"/>
  <c r="B66" i="20"/>
  <c r="E65" i="20"/>
  <c r="D65" i="20" s="1"/>
  <c r="C65" i="20" s="1"/>
  <c r="G65" i="20"/>
  <c r="G66" i="18"/>
  <c r="B67" i="18"/>
  <c r="E66" i="18"/>
  <c r="D66" i="18" s="1"/>
  <c r="A69" i="16"/>
  <c r="D68" i="16"/>
  <c r="C68" i="16"/>
  <c r="B68" i="16"/>
  <c r="E58" i="16"/>
  <c r="F58" i="16" s="1"/>
  <c r="G58" i="16" s="1"/>
  <c r="B59" i="16" s="1"/>
  <c r="E67" i="16"/>
  <c r="F67" i="16" s="1"/>
  <c r="G67" i="16" s="1"/>
  <c r="E59" i="16" l="1"/>
  <c r="F59" i="16" s="1"/>
  <c r="G59" i="16" s="1"/>
  <c r="B60" i="16" s="1"/>
  <c r="E68" i="16"/>
  <c r="A71" i="18"/>
  <c r="C70" i="18"/>
  <c r="F70" i="18"/>
  <c r="A70" i="16"/>
  <c r="D69" i="16"/>
  <c r="C69" i="16"/>
  <c r="B69" i="16"/>
  <c r="A69" i="20"/>
  <c r="F68" i="20"/>
  <c r="B68" i="18"/>
  <c r="E67" i="18"/>
  <c r="D67" i="18" s="1"/>
  <c r="G67" i="18"/>
  <c r="G66" i="20"/>
  <c r="B67" i="20"/>
  <c r="E66" i="20"/>
  <c r="D66" i="20" s="1"/>
  <c r="C66" i="20" s="1"/>
  <c r="F68" i="16"/>
  <c r="G68" i="16" s="1"/>
  <c r="E60" i="16" l="1"/>
  <c r="F60" i="16" s="1"/>
  <c r="G60" i="16" s="1"/>
  <c r="F69" i="20"/>
  <c r="A70" i="20"/>
  <c r="B70" i="16"/>
  <c r="A71" i="16"/>
  <c r="D70" i="16"/>
  <c r="C70" i="16"/>
  <c r="E69" i="16"/>
  <c r="F69" i="16" s="1"/>
  <c r="G69" i="16" s="1"/>
  <c r="B69" i="18"/>
  <c r="E68" i="18"/>
  <c r="D68" i="18" s="1"/>
  <c r="G68" i="18"/>
  <c r="G67" i="20"/>
  <c r="B68" i="20"/>
  <c r="E67" i="20"/>
  <c r="D67" i="20" s="1"/>
  <c r="C67" i="20" s="1"/>
  <c r="A72" i="18"/>
  <c r="C71" i="18"/>
  <c r="F71" i="18"/>
  <c r="B69" i="20" l="1"/>
  <c r="E68" i="20"/>
  <c r="D68" i="20" s="1"/>
  <c r="C68" i="20" s="1"/>
  <c r="G68" i="20"/>
  <c r="G69" i="18"/>
  <c r="B70" i="18"/>
  <c r="E69" i="18"/>
  <c r="D69" i="18" s="1"/>
  <c r="F72" i="18"/>
  <c r="A73" i="18"/>
  <c r="C72" i="18"/>
  <c r="C71" i="16"/>
  <c r="B71" i="16"/>
  <c r="A72" i="16"/>
  <c r="D71" i="16"/>
  <c r="F70" i="20"/>
  <c r="A71" i="20"/>
  <c r="E70" i="16"/>
  <c r="F70" i="16" s="1"/>
  <c r="G70" i="16" s="1"/>
  <c r="A73" i="16" l="1"/>
  <c r="D72" i="16"/>
  <c r="C72" i="16"/>
  <c r="B72" i="16"/>
  <c r="A72" i="20"/>
  <c r="F71" i="20"/>
  <c r="E71" i="16"/>
  <c r="F71" i="16" s="1"/>
  <c r="G71" i="16" s="1"/>
  <c r="C73" i="18"/>
  <c r="F73" i="18"/>
  <c r="A74" i="18"/>
  <c r="G70" i="18"/>
  <c r="B71" i="18"/>
  <c r="E70" i="18"/>
  <c r="D70" i="18" s="1"/>
  <c r="B70" i="20"/>
  <c r="E69" i="20"/>
  <c r="D69" i="20" s="1"/>
  <c r="C69" i="20" s="1"/>
  <c r="G69" i="20"/>
  <c r="G70" i="20" l="1"/>
  <c r="B71" i="20"/>
  <c r="E70" i="20"/>
  <c r="D70" i="20" s="1"/>
  <c r="C70" i="20" s="1"/>
  <c r="A75" i="18"/>
  <c r="C74" i="18"/>
  <c r="F74" i="18"/>
  <c r="E72" i="16"/>
  <c r="F72" i="16" s="1"/>
  <c r="G72" i="16" s="1"/>
  <c r="B72" i="18"/>
  <c r="E71" i="18"/>
  <c r="D71" i="18" s="1"/>
  <c r="G71" i="18"/>
  <c r="A73" i="20"/>
  <c r="F72" i="20"/>
  <c r="A74" i="16"/>
  <c r="D73" i="16"/>
  <c r="C73" i="16"/>
  <c r="B73" i="16"/>
  <c r="B74" i="16" l="1"/>
  <c r="A75" i="16"/>
  <c r="D74" i="16"/>
  <c r="C74" i="16"/>
  <c r="B73" i="18"/>
  <c r="E72" i="18"/>
  <c r="D72" i="18" s="1"/>
  <c r="G72" i="18"/>
  <c r="G71" i="20"/>
  <c r="B72" i="20"/>
  <c r="E71" i="20"/>
  <c r="D71" i="20" s="1"/>
  <c r="C71" i="20" s="1"/>
  <c r="A76" i="18"/>
  <c r="C75" i="18"/>
  <c r="F75" i="18"/>
  <c r="E73" i="16"/>
  <c r="F73" i="16" s="1"/>
  <c r="G73" i="16" s="1"/>
  <c r="F73" i="20"/>
  <c r="A74" i="20"/>
  <c r="F76" i="18" l="1"/>
  <c r="A77" i="18"/>
  <c r="C76" i="18"/>
  <c r="F74" i="20"/>
  <c r="A75" i="20"/>
  <c r="C75" i="16"/>
  <c r="B75" i="16"/>
  <c r="A76" i="16"/>
  <c r="D75" i="16"/>
  <c r="B73" i="20"/>
  <c r="E72" i="20"/>
  <c r="D72" i="20" s="1"/>
  <c r="C72" i="20" s="1"/>
  <c r="G72" i="20"/>
  <c r="G73" i="18"/>
  <c r="B74" i="18"/>
  <c r="E73" i="18"/>
  <c r="D73" i="18" s="1"/>
  <c r="E74" i="16"/>
  <c r="F74" i="16" s="1"/>
  <c r="G74" i="16" s="1"/>
  <c r="B74" i="20" l="1"/>
  <c r="E73" i="20"/>
  <c r="D73" i="20" s="1"/>
  <c r="C73" i="20" s="1"/>
  <c r="G73" i="20"/>
  <c r="E75" i="16"/>
  <c r="F75" i="16" s="1"/>
  <c r="G75" i="16" s="1"/>
  <c r="A76" i="20"/>
  <c r="F75" i="20"/>
  <c r="C77" i="18"/>
  <c r="F77" i="18"/>
  <c r="A78" i="18"/>
  <c r="G74" i="18"/>
  <c r="B75" i="18"/>
  <c r="E74" i="18"/>
  <c r="D74" i="18" s="1"/>
  <c r="A77" i="16"/>
  <c r="D76" i="16"/>
  <c r="C76" i="16"/>
  <c r="B76" i="16"/>
  <c r="A78" i="16" l="1"/>
  <c r="D77" i="16"/>
  <c r="C77" i="16"/>
  <c r="B77" i="16"/>
  <c r="A79" i="18"/>
  <c r="C78" i="18"/>
  <c r="F78" i="18"/>
  <c r="A77" i="20"/>
  <c r="F76" i="20"/>
  <c r="E76" i="16"/>
  <c r="F76" i="16" s="1"/>
  <c r="G76" i="16" s="1"/>
  <c r="B76" i="18"/>
  <c r="E75" i="18"/>
  <c r="D75" i="18" s="1"/>
  <c r="G75" i="18"/>
  <c r="G74" i="20"/>
  <c r="B75" i="20"/>
  <c r="E74" i="20"/>
  <c r="D74" i="20" s="1"/>
  <c r="C74" i="20" s="1"/>
  <c r="F77" i="20" l="1"/>
  <c r="A78" i="20"/>
  <c r="E77" i="16"/>
  <c r="F77" i="16" s="1"/>
  <c r="G77" i="16" s="1"/>
  <c r="G75" i="20"/>
  <c r="B76" i="20"/>
  <c r="E75" i="20"/>
  <c r="D75" i="20" s="1"/>
  <c r="C75" i="20" s="1"/>
  <c r="B77" i="18"/>
  <c r="E76" i="18"/>
  <c r="D76" i="18" s="1"/>
  <c r="G76" i="18"/>
  <c r="A80" i="18"/>
  <c r="C79" i="18"/>
  <c r="F79" i="18"/>
  <c r="B78" i="16"/>
  <c r="A79" i="16"/>
  <c r="D78" i="16"/>
  <c r="C78" i="16"/>
  <c r="E78" i="16" l="1"/>
  <c r="F78" i="16" s="1"/>
  <c r="G78" i="16" s="1"/>
  <c r="B77" i="20"/>
  <c r="E76" i="20"/>
  <c r="D76" i="20" s="1"/>
  <c r="C76" i="20" s="1"/>
  <c r="G76" i="20"/>
  <c r="F80" i="18"/>
  <c r="A81" i="18"/>
  <c r="C80" i="18"/>
  <c r="F78" i="20"/>
  <c r="A79" i="20"/>
  <c r="C79" i="16"/>
  <c r="B79" i="16"/>
  <c r="A80" i="16"/>
  <c r="D79" i="16"/>
  <c r="G77" i="18"/>
  <c r="B78" i="18"/>
  <c r="E77" i="18"/>
  <c r="D77" i="18" s="1"/>
  <c r="E79" i="16" l="1"/>
  <c r="F79" i="16" s="1"/>
  <c r="G79" i="16" s="1"/>
  <c r="C81" i="18"/>
  <c r="F81" i="18"/>
  <c r="A82" i="18"/>
  <c r="B78" i="20"/>
  <c r="E77" i="20"/>
  <c r="D77" i="20" s="1"/>
  <c r="C77" i="20" s="1"/>
  <c r="G77" i="20"/>
  <c r="A80" i="20"/>
  <c r="F79" i="20"/>
  <c r="G78" i="18"/>
  <c r="B79" i="18"/>
  <c r="E78" i="18"/>
  <c r="D78" i="18" s="1"/>
  <c r="A81" i="16"/>
  <c r="D80" i="16"/>
  <c r="C80" i="16"/>
  <c r="B80" i="16"/>
  <c r="E80" i="16" l="1"/>
  <c r="F80" i="16" s="1"/>
  <c r="G80" i="16" s="1"/>
  <c r="G78" i="20"/>
  <c r="B79" i="20"/>
  <c r="E78" i="20"/>
  <c r="D78" i="20" s="1"/>
  <c r="C78" i="20" s="1"/>
  <c r="A82" i="16"/>
  <c r="D81" i="16"/>
  <c r="C81" i="16"/>
  <c r="B81" i="16"/>
  <c r="B80" i="18"/>
  <c r="E79" i="18"/>
  <c r="D79" i="18" s="1"/>
  <c r="G79" i="18"/>
  <c r="A81" i="20"/>
  <c r="F80" i="20"/>
  <c r="A83" i="18"/>
  <c r="C82" i="18"/>
  <c r="F82" i="18"/>
  <c r="B81" i="18" l="1"/>
  <c r="E80" i="18"/>
  <c r="D80" i="18" s="1"/>
  <c r="G80" i="18"/>
  <c r="E81" i="16"/>
  <c r="F81" i="16" s="1"/>
  <c r="G81" i="16" s="1"/>
  <c r="A84" i="18"/>
  <c r="C83" i="18"/>
  <c r="F83" i="18"/>
  <c r="B82" i="16"/>
  <c r="A83" i="16"/>
  <c r="D82" i="16"/>
  <c r="C82" i="16"/>
  <c r="F81" i="20"/>
  <c r="A82" i="20"/>
  <c r="G79" i="20"/>
  <c r="B80" i="20"/>
  <c r="E79" i="20"/>
  <c r="D79" i="20" s="1"/>
  <c r="C79" i="20" s="1"/>
  <c r="C83" i="16" l="1"/>
  <c r="B83" i="16"/>
  <c r="A84" i="16"/>
  <c r="D83" i="16"/>
  <c r="F84" i="18"/>
  <c r="A85" i="18"/>
  <c r="C84" i="18"/>
  <c r="E82" i="16"/>
  <c r="F82" i="16" s="1"/>
  <c r="G82" i="16" s="1"/>
  <c r="G81" i="18"/>
  <c r="B82" i="18"/>
  <c r="E81" i="18"/>
  <c r="D81" i="18" s="1"/>
  <c r="F82" i="20"/>
  <c r="A83" i="20"/>
  <c r="B81" i="20"/>
  <c r="E80" i="20"/>
  <c r="D80" i="20" s="1"/>
  <c r="C80" i="20" s="1"/>
  <c r="G80" i="20"/>
  <c r="G82" i="18" l="1"/>
  <c r="B83" i="18"/>
  <c r="E82" i="18"/>
  <c r="D82" i="18" s="1"/>
  <c r="A85" i="16"/>
  <c r="D84" i="16"/>
  <c r="C84" i="16"/>
  <c r="B84" i="16"/>
  <c r="C85" i="18"/>
  <c r="F85" i="18"/>
  <c r="A86" i="18"/>
  <c r="E83" i="16"/>
  <c r="F83" i="16" s="1"/>
  <c r="G83" i="16" s="1"/>
  <c r="B82" i="20"/>
  <c r="E81" i="20"/>
  <c r="D81" i="20" s="1"/>
  <c r="C81" i="20" s="1"/>
  <c r="G81" i="20"/>
  <c r="A84" i="20"/>
  <c r="F83" i="20"/>
  <c r="E84" i="16" l="1"/>
  <c r="A86" i="16"/>
  <c r="D85" i="16"/>
  <c r="C85" i="16"/>
  <c r="B85" i="16"/>
  <c r="A87" i="18"/>
  <c r="C86" i="18"/>
  <c r="F86" i="18"/>
  <c r="G82" i="20"/>
  <c r="B83" i="20"/>
  <c r="E82" i="20"/>
  <c r="D82" i="20" s="1"/>
  <c r="C82" i="20" s="1"/>
  <c r="B84" i="18"/>
  <c r="E83" i="18"/>
  <c r="D83" i="18" s="1"/>
  <c r="G83" i="18"/>
  <c r="A85" i="20"/>
  <c r="F84" i="20"/>
  <c r="F84" i="16"/>
  <c r="G84" i="16" s="1"/>
  <c r="G83" i="20" l="1"/>
  <c r="B84" i="20"/>
  <c r="E83" i="20"/>
  <c r="D83" i="20" s="1"/>
  <c r="C83" i="20" s="1"/>
  <c r="A88" i="18"/>
  <c r="C87" i="18"/>
  <c r="F87" i="18"/>
  <c r="B86" i="16"/>
  <c r="A87" i="16"/>
  <c r="D86" i="16"/>
  <c r="C86" i="16"/>
  <c r="F85" i="20"/>
  <c r="A86" i="20"/>
  <c r="E85" i="16"/>
  <c r="F85" i="16" s="1"/>
  <c r="G85" i="16" s="1"/>
  <c r="B85" i="18"/>
  <c r="E84" i="18"/>
  <c r="D84" i="18" s="1"/>
  <c r="G84" i="18"/>
  <c r="F86" i="20" l="1"/>
  <c r="A87" i="20"/>
  <c r="E86" i="16"/>
  <c r="F86" i="16" s="1"/>
  <c r="G86" i="16" s="1"/>
  <c r="G85" i="18"/>
  <c r="B86" i="18"/>
  <c r="E85" i="18"/>
  <c r="D85" i="18" s="1"/>
  <c r="A89" i="18"/>
  <c r="F88" i="18"/>
  <c r="C88" i="18"/>
  <c r="B85" i="20"/>
  <c r="E84" i="20"/>
  <c r="D84" i="20" s="1"/>
  <c r="C84" i="20" s="1"/>
  <c r="G84" i="20"/>
  <c r="C87" i="16"/>
  <c r="B87" i="16"/>
  <c r="A88" i="16"/>
  <c r="D87" i="16"/>
  <c r="A89" i="16" l="1"/>
  <c r="D88" i="16"/>
  <c r="C88" i="16"/>
  <c r="B88" i="16"/>
  <c r="F89" i="18"/>
  <c r="A90" i="18"/>
  <c r="C89" i="18"/>
  <c r="E87" i="16"/>
  <c r="F87" i="16" s="1"/>
  <c r="G87" i="16" s="1"/>
  <c r="G86" i="18"/>
  <c r="B87" i="18"/>
  <c r="E86" i="18"/>
  <c r="D86" i="18" s="1"/>
  <c r="A88" i="20"/>
  <c r="F87" i="20"/>
  <c r="B86" i="20"/>
  <c r="E85" i="20"/>
  <c r="D85" i="20" s="1"/>
  <c r="C85" i="20" s="1"/>
  <c r="G85" i="20"/>
  <c r="E88" i="16" l="1"/>
  <c r="F88" i="16" s="1"/>
  <c r="G88" i="16" s="1"/>
  <c r="G86" i="20"/>
  <c r="B87" i="20"/>
  <c r="E86" i="20"/>
  <c r="D86" i="20" s="1"/>
  <c r="C86" i="20" s="1"/>
  <c r="B88" i="18"/>
  <c r="E87" i="18"/>
  <c r="D87" i="18" s="1"/>
  <c r="G87" i="18"/>
  <c r="C90" i="18"/>
  <c r="F90" i="18"/>
  <c r="A91" i="18"/>
  <c r="A89" i="20"/>
  <c r="F88" i="20"/>
  <c r="A90" i="16"/>
  <c r="D89" i="16"/>
  <c r="C89" i="16"/>
  <c r="B89" i="16"/>
  <c r="G87" i="20" l="1"/>
  <c r="B88" i="20"/>
  <c r="E87" i="20"/>
  <c r="D87" i="20" s="1"/>
  <c r="C87" i="20" s="1"/>
  <c r="B90" i="16"/>
  <c r="A91" i="16"/>
  <c r="D90" i="16"/>
  <c r="C90" i="16"/>
  <c r="A92" i="18"/>
  <c r="C91" i="18"/>
  <c r="F91" i="18"/>
  <c r="B89" i="18"/>
  <c r="G88" i="18"/>
  <c r="E88" i="18"/>
  <c r="D88" i="18" s="1"/>
  <c r="E89" i="16"/>
  <c r="F89" i="16" s="1"/>
  <c r="G89" i="16" s="1"/>
  <c r="F89" i="20"/>
  <c r="A90" i="20"/>
  <c r="A93" i="18" l="1"/>
  <c r="C92" i="18"/>
  <c r="F92" i="18"/>
  <c r="E90" i="16"/>
  <c r="F90" i="16" s="1"/>
  <c r="G90" i="16" s="1"/>
  <c r="B89" i="20"/>
  <c r="E88" i="20"/>
  <c r="D88" i="20" s="1"/>
  <c r="C88" i="20" s="1"/>
  <c r="G88" i="20"/>
  <c r="B90" i="18"/>
  <c r="E89" i="18"/>
  <c r="D89" i="18" s="1"/>
  <c r="G89" i="18"/>
  <c r="F90" i="20"/>
  <c r="A91" i="20"/>
  <c r="C91" i="16"/>
  <c r="B91" i="16"/>
  <c r="A92" i="16"/>
  <c r="D91" i="16"/>
  <c r="B90" i="20" l="1"/>
  <c r="E89" i="20"/>
  <c r="D89" i="20" s="1"/>
  <c r="C89" i="20" s="1"/>
  <c r="G89" i="20"/>
  <c r="A92" i="20"/>
  <c r="F91" i="20"/>
  <c r="G90" i="18"/>
  <c r="B91" i="18"/>
  <c r="E90" i="18"/>
  <c r="D90" i="18" s="1"/>
  <c r="E91" i="16"/>
  <c r="F91" i="16" s="1"/>
  <c r="G91" i="16" s="1"/>
  <c r="A93" i="16"/>
  <c r="D92" i="16"/>
  <c r="C92" i="16"/>
  <c r="B92" i="16"/>
  <c r="F93" i="18"/>
  <c r="A94" i="18"/>
  <c r="C93" i="18"/>
  <c r="A94" i="16" l="1"/>
  <c r="D93" i="16"/>
  <c r="C93" i="16"/>
  <c r="B93" i="16"/>
  <c r="G91" i="18"/>
  <c r="B92" i="18"/>
  <c r="E91" i="18"/>
  <c r="D91" i="18" s="1"/>
  <c r="E92" i="16"/>
  <c r="C94" i="18"/>
  <c r="F94" i="18"/>
  <c r="A95" i="18"/>
  <c r="F92" i="16"/>
  <c r="G92" i="16" s="1"/>
  <c r="A93" i="20"/>
  <c r="F92" i="20"/>
  <c r="G90" i="20"/>
  <c r="B91" i="20"/>
  <c r="E90" i="20"/>
  <c r="D90" i="20" s="1"/>
  <c r="C90" i="20" s="1"/>
  <c r="E93" i="16" l="1"/>
  <c r="F93" i="16" s="1"/>
  <c r="G93" i="16" s="1"/>
  <c r="A96" i="18"/>
  <c r="C95" i="18"/>
  <c r="F95" i="18"/>
  <c r="F93" i="20"/>
  <c r="A94" i="20"/>
  <c r="B93" i="18"/>
  <c r="E92" i="18"/>
  <c r="D92" i="18" s="1"/>
  <c r="G92" i="18"/>
  <c r="G91" i="20"/>
  <c r="B92" i="20"/>
  <c r="E91" i="20"/>
  <c r="D91" i="20" s="1"/>
  <c r="C91" i="20" s="1"/>
  <c r="B94" i="16"/>
  <c r="A95" i="16"/>
  <c r="D94" i="16"/>
  <c r="C94" i="16"/>
  <c r="C95" i="16" l="1"/>
  <c r="B95" i="16"/>
  <c r="A96" i="16"/>
  <c r="D95" i="16"/>
  <c r="B94" i="18"/>
  <c r="E93" i="18"/>
  <c r="D93" i="18" s="1"/>
  <c r="G93" i="18"/>
  <c r="E94" i="16"/>
  <c r="F94" i="16" s="1"/>
  <c r="G94" i="16" s="1"/>
  <c r="F94" i="20"/>
  <c r="A95" i="20"/>
  <c r="A97" i="18"/>
  <c r="C96" i="18"/>
  <c r="F96" i="18"/>
  <c r="B93" i="20"/>
  <c r="E92" i="20"/>
  <c r="D92" i="20" s="1"/>
  <c r="C92" i="20" s="1"/>
  <c r="G92" i="20"/>
  <c r="B94" i="20" l="1"/>
  <c r="E93" i="20"/>
  <c r="D93" i="20" s="1"/>
  <c r="C93" i="20" s="1"/>
  <c r="G93" i="20"/>
  <c r="F97" i="18"/>
  <c r="A98" i="18"/>
  <c r="C97" i="18"/>
  <c r="A96" i="20"/>
  <c r="F95" i="20"/>
  <c r="A97" i="16"/>
  <c r="D96" i="16"/>
  <c r="C96" i="16"/>
  <c r="B96" i="16"/>
  <c r="E95" i="16"/>
  <c r="F95" i="16" s="1"/>
  <c r="G95" i="16" s="1"/>
  <c r="G94" i="18"/>
  <c r="B95" i="18"/>
  <c r="E94" i="18"/>
  <c r="D94" i="18" s="1"/>
  <c r="A97" i="20" l="1"/>
  <c r="F96" i="20"/>
  <c r="A98" i="16"/>
  <c r="D97" i="16"/>
  <c r="C97" i="16"/>
  <c r="B97" i="16"/>
  <c r="G95" i="18"/>
  <c r="B96" i="18"/>
  <c r="E95" i="18"/>
  <c r="D95" i="18" s="1"/>
  <c r="E96" i="16"/>
  <c r="F96" i="16" s="1"/>
  <c r="G96" i="16" s="1"/>
  <c r="C98" i="18"/>
  <c r="F98" i="18"/>
  <c r="A99" i="18"/>
  <c r="G94" i="20"/>
  <c r="B95" i="20"/>
  <c r="E94" i="20"/>
  <c r="D94" i="20" s="1"/>
  <c r="C94" i="20" s="1"/>
  <c r="B98" i="16" l="1"/>
  <c r="A99" i="16"/>
  <c r="D98" i="16"/>
  <c r="C98" i="16"/>
  <c r="A100" i="18"/>
  <c r="C99" i="18"/>
  <c r="F99" i="18"/>
  <c r="E97" i="16"/>
  <c r="F97" i="16" s="1"/>
  <c r="G97" i="16" s="1"/>
  <c r="G95" i="20"/>
  <c r="B96" i="20"/>
  <c r="E95" i="20"/>
  <c r="D95" i="20" s="1"/>
  <c r="C95" i="20" s="1"/>
  <c r="B97" i="18"/>
  <c r="E96" i="18"/>
  <c r="D96" i="18" s="1"/>
  <c r="G96" i="18"/>
  <c r="F97" i="20"/>
  <c r="A98" i="20"/>
  <c r="B97" i="20" l="1"/>
  <c r="E96" i="20"/>
  <c r="D96" i="20" s="1"/>
  <c r="C96" i="20" s="1"/>
  <c r="G96" i="20"/>
  <c r="C99" i="16"/>
  <c r="B99" i="16"/>
  <c r="A100" i="16"/>
  <c r="D99" i="16"/>
  <c r="F98" i="20"/>
  <c r="A99" i="20"/>
  <c r="B98" i="18"/>
  <c r="E97" i="18"/>
  <c r="D97" i="18" s="1"/>
  <c r="G97" i="18"/>
  <c r="A101" i="18"/>
  <c r="C100" i="18"/>
  <c r="F100" i="18"/>
  <c r="E98" i="16"/>
  <c r="F98" i="16" s="1"/>
  <c r="G98" i="16" s="1"/>
  <c r="G98" i="18" l="1"/>
  <c r="B99" i="18"/>
  <c r="E98" i="18"/>
  <c r="D98" i="18" s="1"/>
  <c r="A101" i="16"/>
  <c r="D100" i="16"/>
  <c r="C100" i="16"/>
  <c r="B100" i="16"/>
  <c r="F101" i="18"/>
  <c r="A102" i="18"/>
  <c r="C101" i="18"/>
  <c r="A100" i="20"/>
  <c r="F99" i="20"/>
  <c r="E99" i="16"/>
  <c r="F99" i="16" s="1"/>
  <c r="G99" i="16" s="1"/>
  <c r="B98" i="20"/>
  <c r="E97" i="20"/>
  <c r="D97" i="20" s="1"/>
  <c r="C97" i="20" s="1"/>
  <c r="G97" i="20"/>
  <c r="E100" i="16" l="1"/>
  <c r="F100" i="16" s="1"/>
  <c r="G100" i="16" s="1"/>
  <c r="G99" i="18"/>
  <c r="B100" i="18"/>
  <c r="E99" i="18"/>
  <c r="D99" i="18" s="1"/>
  <c r="A101" i="20"/>
  <c r="F100" i="20"/>
  <c r="C102" i="18"/>
  <c r="F102" i="18"/>
  <c r="A103" i="18"/>
  <c r="G98" i="20"/>
  <c r="B99" i="20"/>
  <c r="E98" i="20"/>
  <c r="D98" i="20" s="1"/>
  <c r="C98" i="20" s="1"/>
  <c r="A102" i="16"/>
  <c r="D101" i="16"/>
  <c r="C101" i="16"/>
  <c r="B101" i="16"/>
  <c r="B101" i="18" l="1"/>
  <c r="E100" i="18"/>
  <c r="D100" i="18" s="1"/>
  <c r="G100" i="18"/>
  <c r="B102" i="16"/>
  <c r="A103" i="16"/>
  <c r="D102" i="16"/>
  <c r="C102" i="16"/>
  <c r="E101" i="16"/>
  <c r="F101" i="16" s="1"/>
  <c r="G101" i="16" s="1"/>
  <c r="A104" i="18"/>
  <c r="C103" i="18"/>
  <c r="F103" i="18"/>
  <c r="F101" i="20"/>
  <c r="A102" i="20"/>
  <c r="G99" i="20"/>
  <c r="B100" i="20"/>
  <c r="E99" i="20"/>
  <c r="D99" i="20" s="1"/>
  <c r="C99" i="20" s="1"/>
  <c r="F102" i="20" l="1"/>
  <c r="A103" i="20"/>
  <c r="C103" i="16"/>
  <c r="B103" i="16"/>
  <c r="A104" i="16"/>
  <c r="D103" i="16"/>
  <c r="A105" i="18"/>
  <c r="C104" i="18"/>
  <c r="F104" i="18"/>
  <c r="B101" i="20"/>
  <c r="E100" i="20"/>
  <c r="D100" i="20" s="1"/>
  <c r="C100" i="20" s="1"/>
  <c r="G100" i="20"/>
  <c r="E102" i="16"/>
  <c r="F102" i="16" s="1"/>
  <c r="G102" i="16" s="1"/>
  <c r="B102" i="18"/>
  <c r="E101" i="18"/>
  <c r="D101" i="18" s="1"/>
  <c r="G101" i="18"/>
  <c r="F105" i="18" l="1"/>
  <c r="A106" i="18"/>
  <c r="C105" i="18"/>
  <c r="B102" i="20"/>
  <c r="E101" i="20"/>
  <c r="D101" i="20" s="1"/>
  <c r="C101" i="20" s="1"/>
  <c r="G101" i="20"/>
  <c r="G102" i="18"/>
  <c r="B103" i="18"/>
  <c r="E102" i="18"/>
  <c r="D102" i="18" s="1"/>
  <c r="A105" i="16"/>
  <c r="D104" i="16"/>
  <c r="C104" i="16"/>
  <c r="B104" i="16"/>
  <c r="A104" i="20"/>
  <c r="F103" i="20"/>
  <c r="E103" i="16"/>
  <c r="F103" i="16" s="1"/>
  <c r="G103" i="16" s="1"/>
  <c r="G102" i="20" l="1"/>
  <c r="B103" i="20"/>
  <c r="E102" i="20"/>
  <c r="D102" i="20" s="1"/>
  <c r="C102" i="20" s="1"/>
  <c r="A105" i="20"/>
  <c r="F104" i="20"/>
  <c r="E104" i="16"/>
  <c r="F104" i="16" s="1"/>
  <c r="G104" i="16" s="1"/>
  <c r="C106" i="18"/>
  <c r="F106" i="18"/>
  <c r="A107" i="18"/>
  <c r="A106" i="16"/>
  <c r="D105" i="16"/>
  <c r="C105" i="16"/>
  <c r="B105" i="16"/>
  <c r="G103" i="18"/>
  <c r="B104" i="18"/>
  <c r="E103" i="18"/>
  <c r="D103" i="18" s="1"/>
  <c r="B106" i="16" l="1"/>
  <c r="A107" i="16"/>
  <c r="D106" i="16"/>
  <c r="C106" i="16"/>
  <c r="F105" i="20"/>
  <c r="A106" i="20"/>
  <c r="A108" i="18"/>
  <c r="C107" i="18"/>
  <c r="F107" i="18"/>
  <c r="E105" i="16"/>
  <c r="F105" i="16" s="1"/>
  <c r="G105" i="16" s="1"/>
  <c r="G103" i="20"/>
  <c r="B104" i="20"/>
  <c r="E103" i="20"/>
  <c r="D103" i="20" s="1"/>
  <c r="C103" i="20" s="1"/>
  <c r="B105" i="18"/>
  <c r="E104" i="18"/>
  <c r="D104" i="18" s="1"/>
  <c r="G104" i="18"/>
  <c r="F106" i="20" l="1"/>
  <c r="A107" i="20"/>
  <c r="C107" i="16"/>
  <c r="B107" i="16"/>
  <c r="A108" i="16"/>
  <c r="D107" i="16"/>
  <c r="B106" i="18"/>
  <c r="E105" i="18"/>
  <c r="D105" i="18" s="1"/>
  <c r="G105" i="18"/>
  <c r="A109" i="18"/>
  <c r="C108" i="18"/>
  <c r="F108" i="18"/>
  <c r="B105" i="20"/>
  <c r="E104" i="20"/>
  <c r="D104" i="20" s="1"/>
  <c r="C104" i="20" s="1"/>
  <c r="G104" i="20"/>
  <c r="E106" i="16"/>
  <c r="F106" i="16" s="1"/>
  <c r="G106" i="16" s="1"/>
  <c r="G106" i="18" l="1"/>
  <c r="B107" i="18"/>
  <c r="E106" i="18"/>
  <c r="D106" i="18" s="1"/>
  <c r="F109" i="18"/>
  <c r="A110" i="18"/>
  <c r="C109" i="18"/>
  <c r="A108" i="20"/>
  <c r="F107" i="20"/>
  <c r="B106" i="20"/>
  <c r="E105" i="20"/>
  <c r="D105" i="20" s="1"/>
  <c r="C105" i="20" s="1"/>
  <c r="G105" i="20"/>
  <c r="A109" i="16"/>
  <c r="D108" i="16"/>
  <c r="C108" i="16"/>
  <c r="B108" i="16"/>
  <c r="E107" i="16"/>
  <c r="F107" i="16" s="1"/>
  <c r="G107" i="16" s="1"/>
  <c r="E108" i="16" l="1"/>
  <c r="F108" i="16" s="1"/>
  <c r="G108" i="16" s="1"/>
  <c r="A109" i="20"/>
  <c r="F108" i="20"/>
  <c r="G106" i="20"/>
  <c r="B107" i="20"/>
  <c r="E106" i="20"/>
  <c r="D106" i="20" s="1"/>
  <c r="C106" i="20" s="1"/>
  <c r="G107" i="18"/>
  <c r="B108" i="18"/>
  <c r="E107" i="18"/>
  <c r="D107" i="18" s="1"/>
  <c r="A110" i="16"/>
  <c r="D109" i="16"/>
  <c r="C109" i="16"/>
  <c r="B109" i="16"/>
  <c r="C110" i="18"/>
  <c r="F110" i="18"/>
  <c r="A111" i="18"/>
  <c r="E109" i="16" l="1"/>
  <c r="F109" i="16" s="1"/>
  <c r="G109" i="16" s="1"/>
  <c r="F109" i="20"/>
  <c r="A110" i="20"/>
  <c r="B110" i="16"/>
  <c r="A111" i="16"/>
  <c r="D110" i="16"/>
  <c r="C110" i="16"/>
  <c r="G107" i="20"/>
  <c r="B108" i="20"/>
  <c r="E107" i="20"/>
  <c r="D107" i="20" s="1"/>
  <c r="C107" i="20" s="1"/>
  <c r="A112" i="18"/>
  <c r="C111" i="18"/>
  <c r="F111" i="18"/>
  <c r="B109" i="18"/>
  <c r="E108" i="18"/>
  <c r="D108" i="18" s="1"/>
  <c r="G108" i="18"/>
  <c r="F110" i="20" l="1"/>
  <c r="A111" i="20"/>
  <c r="B110" i="18"/>
  <c r="E109" i="18"/>
  <c r="D109" i="18" s="1"/>
  <c r="G109" i="18"/>
  <c r="B109" i="20"/>
  <c r="E108" i="20"/>
  <c r="D108" i="20" s="1"/>
  <c r="C108" i="20" s="1"/>
  <c r="G108" i="20"/>
  <c r="C111" i="16"/>
  <c r="B111" i="16"/>
  <c r="A112" i="16"/>
  <c r="D111" i="16"/>
  <c r="A113" i="18"/>
  <c r="C112" i="18"/>
  <c r="F112" i="18"/>
  <c r="E110" i="16"/>
  <c r="F110" i="16" s="1"/>
  <c r="G110" i="16" s="1"/>
  <c r="G110" i="18" l="1"/>
  <c r="B111" i="18"/>
  <c r="E110" i="18"/>
  <c r="D110" i="18" s="1"/>
  <c r="E111" i="16"/>
  <c r="F111" i="16" s="1"/>
  <c r="G111" i="16" s="1"/>
  <c r="B110" i="20"/>
  <c r="E109" i="20"/>
  <c r="D109" i="20" s="1"/>
  <c r="C109" i="20" s="1"/>
  <c r="G109" i="20"/>
  <c r="A112" i="20"/>
  <c r="F111" i="20"/>
  <c r="A113" i="16"/>
  <c r="D112" i="16"/>
  <c r="C112" i="16"/>
  <c r="B112" i="16"/>
  <c r="F113" i="18"/>
  <c r="A114" i="18"/>
  <c r="C113" i="18"/>
  <c r="A114" i="16" l="1"/>
  <c r="D113" i="16"/>
  <c r="C113" i="16"/>
  <c r="B113" i="16"/>
  <c r="E112" i="16"/>
  <c r="F112" i="16" s="1"/>
  <c r="G112" i="16" s="1"/>
  <c r="G110" i="20"/>
  <c r="B111" i="20"/>
  <c r="E110" i="20"/>
  <c r="D110" i="20" s="1"/>
  <c r="C110" i="20" s="1"/>
  <c r="G111" i="18"/>
  <c r="B112" i="18"/>
  <c r="E111" i="18"/>
  <c r="D111" i="18" s="1"/>
  <c r="C114" i="18"/>
  <c r="F114" i="18"/>
  <c r="A115" i="18"/>
  <c r="A113" i="20"/>
  <c r="F112" i="20"/>
  <c r="G111" i="20" l="1"/>
  <c r="B112" i="20"/>
  <c r="E111" i="20"/>
  <c r="D111" i="20" s="1"/>
  <c r="C111" i="20" s="1"/>
  <c r="E113" i="16"/>
  <c r="F113" i="16" s="1"/>
  <c r="G113" i="16" s="1"/>
  <c r="A116" i="18"/>
  <c r="C115" i="18"/>
  <c r="F115" i="18"/>
  <c r="B113" i="18"/>
  <c r="E112" i="18"/>
  <c r="D112" i="18" s="1"/>
  <c r="G112" i="18"/>
  <c r="F113" i="20"/>
  <c r="A114" i="20"/>
  <c r="B114" i="16"/>
  <c r="A115" i="16"/>
  <c r="D114" i="16"/>
  <c r="C114" i="16"/>
  <c r="C115" i="16" l="1"/>
  <c r="B115" i="16"/>
  <c r="A116" i="16"/>
  <c r="D115" i="16"/>
  <c r="E114" i="16"/>
  <c r="F114" i="20"/>
  <c r="A115" i="20"/>
  <c r="B114" i="18"/>
  <c r="E113" i="18"/>
  <c r="D113" i="18" s="1"/>
  <c r="G113" i="18"/>
  <c r="A117" i="18"/>
  <c r="C116" i="18"/>
  <c r="F116" i="18"/>
  <c r="B113" i="20"/>
  <c r="E112" i="20"/>
  <c r="D112" i="20" s="1"/>
  <c r="C112" i="20" s="1"/>
  <c r="G112" i="20"/>
  <c r="F114" i="16"/>
  <c r="G114" i="16" s="1"/>
  <c r="A116" i="20" l="1"/>
  <c r="F115" i="20"/>
  <c r="A117" i="16"/>
  <c r="D116" i="16"/>
  <c r="C116" i="16"/>
  <c r="B116" i="16"/>
  <c r="F117" i="18"/>
  <c r="A118" i="18"/>
  <c r="C117" i="18"/>
  <c r="E115" i="16"/>
  <c r="F115" i="16" s="1"/>
  <c r="G115" i="16" s="1"/>
  <c r="B114" i="20"/>
  <c r="E113" i="20"/>
  <c r="D113" i="20" s="1"/>
  <c r="C113" i="20" s="1"/>
  <c r="G113" i="20"/>
  <c r="G114" i="18"/>
  <c r="B115" i="18"/>
  <c r="E114" i="18"/>
  <c r="D114" i="18" s="1"/>
  <c r="A118" i="16" l="1"/>
  <c r="D117" i="16"/>
  <c r="C117" i="16"/>
  <c r="B117" i="16"/>
  <c r="E116" i="16"/>
  <c r="F116" i="16" s="1"/>
  <c r="G116" i="16" s="1"/>
  <c r="G115" i="18"/>
  <c r="B116" i="18"/>
  <c r="E115" i="18"/>
  <c r="D115" i="18" s="1"/>
  <c r="G114" i="20"/>
  <c r="B115" i="20"/>
  <c r="E114" i="20"/>
  <c r="D114" i="20" s="1"/>
  <c r="C114" i="20" s="1"/>
  <c r="C118" i="18"/>
  <c r="F118" i="18"/>
  <c r="A119" i="18"/>
  <c r="A117" i="20"/>
  <c r="F116" i="20"/>
  <c r="B117" i="18" l="1"/>
  <c r="E116" i="18"/>
  <c r="D116" i="18" s="1"/>
  <c r="G116" i="18"/>
  <c r="E117" i="16"/>
  <c r="F117" i="16" s="1"/>
  <c r="G117" i="16" s="1"/>
  <c r="G115" i="20"/>
  <c r="B116" i="20"/>
  <c r="E115" i="20"/>
  <c r="D115" i="20" s="1"/>
  <c r="C115" i="20" s="1"/>
  <c r="A120" i="18"/>
  <c r="C119" i="18"/>
  <c r="F119" i="18"/>
  <c r="F117" i="20"/>
  <c r="A118" i="20"/>
  <c r="B118" i="16"/>
  <c r="A119" i="16"/>
  <c r="D118" i="16"/>
  <c r="C118" i="16"/>
  <c r="B117" i="20" l="1"/>
  <c r="E116" i="20"/>
  <c r="D116" i="20" s="1"/>
  <c r="C116" i="20" s="1"/>
  <c r="G116" i="20"/>
  <c r="F118" i="20"/>
  <c r="A119" i="20"/>
  <c r="A121" i="18"/>
  <c r="C120" i="18"/>
  <c r="F120" i="18"/>
  <c r="C119" i="16"/>
  <c r="B119" i="16"/>
  <c r="A120" i="16"/>
  <c r="D119" i="16"/>
  <c r="E118" i="16"/>
  <c r="F118" i="16" s="1"/>
  <c r="G118" i="16" s="1"/>
  <c r="B118" i="18"/>
  <c r="E117" i="18"/>
  <c r="D117" i="18" s="1"/>
  <c r="G117" i="18"/>
  <c r="G118" i="18" l="1"/>
  <c r="B119" i="18"/>
  <c r="E118" i="18"/>
  <c r="D118" i="18" s="1"/>
  <c r="A121" i="16"/>
  <c r="D120" i="16"/>
  <c r="C120" i="16"/>
  <c r="B120" i="16"/>
  <c r="F121" i="18"/>
  <c r="A122" i="18"/>
  <c r="C121" i="18"/>
  <c r="E119" i="16"/>
  <c r="F119" i="16" s="1"/>
  <c r="G119" i="16" s="1"/>
  <c r="A120" i="20"/>
  <c r="F119" i="20"/>
  <c r="B118" i="20"/>
  <c r="E117" i="20"/>
  <c r="D117" i="20" s="1"/>
  <c r="C117" i="20" s="1"/>
  <c r="G117" i="20"/>
  <c r="G118" i="20" l="1"/>
  <c r="B119" i="20"/>
  <c r="E118" i="20"/>
  <c r="D118" i="20" s="1"/>
  <c r="C118" i="20" s="1"/>
  <c r="A122" i="16"/>
  <c r="D121" i="16"/>
  <c r="C121" i="16"/>
  <c r="B121" i="16"/>
  <c r="E120" i="16"/>
  <c r="F120" i="16" s="1"/>
  <c r="G120" i="16" s="1"/>
  <c r="A121" i="20"/>
  <c r="F120" i="20"/>
  <c r="G119" i="18"/>
  <c r="B120" i="18"/>
  <c r="E119" i="18"/>
  <c r="D119" i="18" s="1"/>
  <c r="C122" i="18"/>
  <c r="F122" i="18"/>
  <c r="A123" i="18"/>
  <c r="B122" i="16" l="1"/>
  <c r="A123" i="16"/>
  <c r="D122" i="16"/>
  <c r="C122" i="16"/>
  <c r="E121" i="16"/>
  <c r="F121" i="20"/>
  <c r="A122" i="20"/>
  <c r="G119" i="20"/>
  <c r="B120" i="20"/>
  <c r="E119" i="20"/>
  <c r="D119" i="20" s="1"/>
  <c r="C119" i="20" s="1"/>
  <c r="A124" i="18"/>
  <c r="C123" i="18"/>
  <c r="F123" i="18"/>
  <c r="B121" i="18"/>
  <c r="E120" i="18"/>
  <c r="D120" i="18" s="1"/>
  <c r="G120" i="18"/>
  <c r="F121" i="16"/>
  <c r="G121" i="16" s="1"/>
  <c r="A125" i="18" l="1"/>
  <c r="C124" i="18"/>
  <c r="F124" i="18"/>
  <c r="F122" i="20"/>
  <c r="A123" i="20"/>
  <c r="B122" i="18"/>
  <c r="E121" i="18"/>
  <c r="D121" i="18" s="1"/>
  <c r="G121" i="18"/>
  <c r="B121" i="20"/>
  <c r="E120" i="20"/>
  <c r="D120" i="20" s="1"/>
  <c r="C120" i="20" s="1"/>
  <c r="G120" i="20"/>
  <c r="C123" i="16"/>
  <c r="B123" i="16"/>
  <c r="A124" i="16"/>
  <c r="D123" i="16"/>
  <c r="E122" i="16"/>
  <c r="F122" i="16" s="1"/>
  <c r="G122" i="16" s="1"/>
  <c r="B122" i="20" l="1"/>
  <c r="E121" i="20"/>
  <c r="D121" i="20" s="1"/>
  <c r="C121" i="20" s="1"/>
  <c r="G121" i="20"/>
  <c r="A125" i="16"/>
  <c r="D124" i="16"/>
  <c r="C124" i="16"/>
  <c r="B124" i="16"/>
  <c r="G122" i="18"/>
  <c r="B123" i="18"/>
  <c r="E122" i="18"/>
  <c r="D122" i="18" s="1"/>
  <c r="E123" i="16"/>
  <c r="F123" i="16" s="1"/>
  <c r="G123" i="16" s="1"/>
  <c r="A124" i="20"/>
  <c r="F123" i="20"/>
  <c r="F125" i="18"/>
  <c r="A126" i="18"/>
  <c r="C125" i="18"/>
  <c r="E124" i="16" l="1"/>
  <c r="G123" i="18"/>
  <c r="B124" i="18"/>
  <c r="E123" i="18"/>
  <c r="D123" i="18" s="1"/>
  <c r="F124" i="16"/>
  <c r="G124" i="16" s="1"/>
  <c r="A125" i="20"/>
  <c r="F124" i="20"/>
  <c r="C126" i="18"/>
  <c r="F126" i="18"/>
  <c r="A127" i="18"/>
  <c r="A126" i="16"/>
  <c r="D125" i="16"/>
  <c r="C125" i="16"/>
  <c r="B125" i="16"/>
  <c r="G122" i="20"/>
  <c r="B123" i="20"/>
  <c r="E122" i="20"/>
  <c r="D122" i="20" s="1"/>
  <c r="C122" i="20" s="1"/>
  <c r="B125" i="18" l="1"/>
  <c r="E124" i="18"/>
  <c r="D124" i="18" s="1"/>
  <c r="G124" i="18"/>
  <c r="E125" i="16"/>
  <c r="F125" i="16" s="1"/>
  <c r="G125" i="16" s="1"/>
  <c r="A128" i="18"/>
  <c r="C127" i="18"/>
  <c r="F127" i="18"/>
  <c r="F125" i="20"/>
  <c r="A126" i="20"/>
  <c r="B126" i="16"/>
  <c r="A127" i="16"/>
  <c r="D126" i="16"/>
  <c r="C126" i="16"/>
  <c r="G123" i="20"/>
  <c r="B124" i="20"/>
  <c r="E123" i="20"/>
  <c r="D123" i="20" s="1"/>
  <c r="C123" i="20" s="1"/>
  <c r="C127" i="16" l="1"/>
  <c r="B127" i="16"/>
  <c r="A128" i="16"/>
  <c r="D127" i="16"/>
  <c r="E126" i="16"/>
  <c r="F126" i="16" s="1"/>
  <c r="G126" i="16" s="1"/>
  <c r="F126" i="20"/>
  <c r="A127" i="20"/>
  <c r="A129" i="18"/>
  <c r="C128" i="18"/>
  <c r="F128" i="18"/>
  <c r="B125" i="20"/>
  <c r="E124" i="20"/>
  <c r="D124" i="20" s="1"/>
  <c r="C124" i="20" s="1"/>
  <c r="G124" i="20"/>
  <c r="B126" i="18"/>
  <c r="E125" i="18"/>
  <c r="D125" i="18" s="1"/>
  <c r="G125" i="18"/>
  <c r="A128" i="20" l="1"/>
  <c r="F127" i="20"/>
  <c r="A129" i="16"/>
  <c r="D128" i="16"/>
  <c r="C128" i="16"/>
  <c r="B128" i="16"/>
  <c r="G126" i="18"/>
  <c r="B127" i="18"/>
  <c r="E126" i="18"/>
  <c r="D126" i="18" s="1"/>
  <c r="E127" i="16"/>
  <c r="F127" i="16" s="1"/>
  <c r="G127" i="16" s="1"/>
  <c r="B126" i="20"/>
  <c r="E125" i="20"/>
  <c r="D125" i="20" s="1"/>
  <c r="C125" i="20" s="1"/>
  <c r="G125" i="20"/>
  <c r="F129" i="18"/>
  <c r="A130" i="18"/>
  <c r="C129" i="18"/>
  <c r="A130" i="16" l="1"/>
  <c r="D129" i="16"/>
  <c r="C129" i="16"/>
  <c r="B129" i="16"/>
  <c r="E128" i="16"/>
  <c r="F128" i="16" s="1"/>
  <c r="G128" i="16" s="1"/>
  <c r="C130" i="18"/>
  <c r="F130" i="18"/>
  <c r="A131" i="18"/>
  <c r="G126" i="20"/>
  <c r="B127" i="20"/>
  <c r="E126" i="20"/>
  <c r="D126" i="20" s="1"/>
  <c r="C126" i="20" s="1"/>
  <c r="G127" i="18"/>
  <c r="B128" i="18"/>
  <c r="E127" i="18"/>
  <c r="D127" i="18" s="1"/>
  <c r="A129" i="20"/>
  <c r="F128" i="20"/>
  <c r="E129" i="16" l="1"/>
  <c r="F129" i="16" s="1"/>
  <c r="G129" i="16" s="1"/>
  <c r="B129" i="18"/>
  <c r="E128" i="18"/>
  <c r="D128" i="18" s="1"/>
  <c r="G128" i="18"/>
  <c r="G127" i="20"/>
  <c r="B128" i="20"/>
  <c r="E127" i="20"/>
  <c r="D127" i="20" s="1"/>
  <c r="C127" i="20" s="1"/>
  <c r="F129" i="20"/>
  <c r="A130" i="20"/>
  <c r="A132" i="18"/>
  <c r="C131" i="18"/>
  <c r="F131" i="18"/>
  <c r="B130" i="16"/>
  <c r="A131" i="16"/>
  <c r="D130" i="16"/>
  <c r="C130" i="16"/>
  <c r="A133" i="18" l="1"/>
  <c r="C132" i="18"/>
  <c r="F132" i="18"/>
  <c r="B129" i="20"/>
  <c r="E128" i="20"/>
  <c r="D128" i="20" s="1"/>
  <c r="C128" i="20" s="1"/>
  <c r="G128" i="20"/>
  <c r="F130" i="20"/>
  <c r="A131" i="20"/>
  <c r="B130" i="18"/>
  <c r="E129" i="18"/>
  <c r="D129" i="18" s="1"/>
  <c r="G129" i="18"/>
  <c r="C131" i="16"/>
  <c r="B131" i="16"/>
  <c r="A132" i="16"/>
  <c r="D131" i="16"/>
  <c r="E130" i="16"/>
  <c r="F130" i="16" s="1"/>
  <c r="G130" i="16" s="1"/>
  <c r="A132" i="20" l="1"/>
  <c r="F131" i="20"/>
  <c r="B130" i="20"/>
  <c r="E129" i="20"/>
  <c r="D129" i="20" s="1"/>
  <c r="C129" i="20" s="1"/>
  <c r="G129" i="20"/>
  <c r="A133" i="16"/>
  <c r="D132" i="16"/>
  <c r="C132" i="16"/>
  <c r="B132" i="16"/>
  <c r="E131" i="16"/>
  <c r="F131" i="16" s="1"/>
  <c r="G131" i="16" s="1"/>
  <c r="G130" i="18"/>
  <c r="B131" i="18"/>
  <c r="E130" i="18"/>
  <c r="D130" i="18" s="1"/>
  <c r="F133" i="18"/>
  <c r="A134" i="18"/>
  <c r="C133" i="18"/>
  <c r="A134" i="16" l="1"/>
  <c r="D133" i="16"/>
  <c r="C133" i="16"/>
  <c r="B133" i="16"/>
  <c r="G130" i="20"/>
  <c r="B131" i="20"/>
  <c r="E130" i="20"/>
  <c r="D130" i="20" s="1"/>
  <c r="C130" i="20" s="1"/>
  <c r="G131" i="18"/>
  <c r="B132" i="18"/>
  <c r="E131" i="18"/>
  <c r="D131" i="18" s="1"/>
  <c r="E132" i="16"/>
  <c r="F132" i="16" s="1"/>
  <c r="G132" i="16" s="1"/>
  <c r="C134" i="18"/>
  <c r="F134" i="18"/>
  <c r="A135" i="18"/>
  <c r="A133" i="20"/>
  <c r="F132" i="20"/>
  <c r="A136" i="18" l="1"/>
  <c r="C135" i="18"/>
  <c r="F135" i="18"/>
  <c r="E133" i="16"/>
  <c r="F133" i="16" s="1"/>
  <c r="G133" i="16" s="1"/>
  <c r="B133" i="18"/>
  <c r="E132" i="18"/>
  <c r="D132" i="18" s="1"/>
  <c r="G132" i="18"/>
  <c r="G131" i="20"/>
  <c r="B132" i="20"/>
  <c r="E131" i="20"/>
  <c r="D131" i="20" s="1"/>
  <c r="C131" i="20" s="1"/>
  <c r="F133" i="20"/>
  <c r="A134" i="20"/>
  <c r="B134" i="16"/>
  <c r="A135" i="16"/>
  <c r="D134" i="16"/>
  <c r="C134" i="16"/>
  <c r="C135" i="16" l="1"/>
  <c r="B135" i="16"/>
  <c r="A136" i="16"/>
  <c r="D135" i="16"/>
  <c r="E134" i="16"/>
  <c r="F134" i="16" s="1"/>
  <c r="G134" i="16" s="1"/>
  <c r="F134" i="20"/>
  <c r="A135" i="20"/>
  <c r="B133" i="20"/>
  <c r="E132" i="20"/>
  <c r="D132" i="20" s="1"/>
  <c r="C132" i="20" s="1"/>
  <c r="G132" i="20"/>
  <c r="B134" i="18"/>
  <c r="E133" i="18"/>
  <c r="D133" i="18" s="1"/>
  <c r="G133" i="18"/>
  <c r="A137" i="18"/>
  <c r="C136" i="18"/>
  <c r="F136" i="18"/>
  <c r="F137" i="18" l="1"/>
  <c r="A138" i="18"/>
  <c r="C137" i="18"/>
  <c r="A137" i="16"/>
  <c r="D136" i="16"/>
  <c r="C136" i="16"/>
  <c r="B136" i="16"/>
  <c r="G134" i="18"/>
  <c r="B135" i="18"/>
  <c r="E134" i="18"/>
  <c r="D134" i="18" s="1"/>
  <c r="E135" i="16"/>
  <c r="F135" i="16" s="1"/>
  <c r="G135" i="16" s="1"/>
  <c r="A136" i="20"/>
  <c r="F135" i="20"/>
  <c r="B134" i="20"/>
  <c r="E133" i="20"/>
  <c r="D133" i="20" s="1"/>
  <c r="C133" i="20" s="1"/>
  <c r="G133" i="20"/>
  <c r="E136" i="16" l="1"/>
  <c r="F136" i="16" s="1"/>
  <c r="G136" i="16" s="1"/>
  <c r="G134" i="20"/>
  <c r="B135" i="20"/>
  <c r="E134" i="20"/>
  <c r="D134" i="20" s="1"/>
  <c r="C134" i="20" s="1"/>
  <c r="A137" i="20"/>
  <c r="F136" i="20"/>
  <c r="G135" i="18"/>
  <c r="B136" i="18"/>
  <c r="E135" i="18"/>
  <c r="D135" i="18" s="1"/>
  <c r="C138" i="18"/>
  <c r="F138" i="18"/>
  <c r="A139" i="18"/>
  <c r="A138" i="16"/>
  <c r="D137" i="16"/>
  <c r="C137" i="16"/>
  <c r="B137" i="16"/>
  <c r="G135" i="20" l="1"/>
  <c r="B136" i="20"/>
  <c r="E135" i="20"/>
  <c r="D135" i="20" s="1"/>
  <c r="C135" i="20" s="1"/>
  <c r="B138" i="16"/>
  <c r="A139" i="16"/>
  <c r="D138" i="16"/>
  <c r="C138" i="16"/>
  <c r="E137" i="16"/>
  <c r="F137" i="16" s="1"/>
  <c r="G137" i="16" s="1"/>
  <c r="A140" i="18"/>
  <c r="C139" i="18"/>
  <c r="F139" i="18"/>
  <c r="F137" i="20"/>
  <c r="A138" i="20"/>
  <c r="B137" i="18"/>
  <c r="E136" i="18"/>
  <c r="D136" i="18" s="1"/>
  <c r="G136" i="18"/>
  <c r="B138" i="18" l="1"/>
  <c r="E137" i="18"/>
  <c r="D137" i="18" s="1"/>
  <c r="G137" i="18"/>
  <c r="E138" i="16"/>
  <c r="F138" i="16" s="1"/>
  <c r="G138" i="16" s="1"/>
  <c r="A141" i="18"/>
  <c r="C140" i="18"/>
  <c r="F140" i="18"/>
  <c r="B137" i="20"/>
  <c r="E136" i="20"/>
  <c r="D136" i="20" s="1"/>
  <c r="C136" i="20" s="1"/>
  <c r="G136" i="20"/>
  <c r="F138" i="20"/>
  <c r="A139" i="20"/>
  <c r="C139" i="16"/>
  <c r="B139" i="16"/>
  <c r="A140" i="16"/>
  <c r="D139" i="16"/>
  <c r="E139" i="16" l="1"/>
  <c r="F139" i="16" s="1"/>
  <c r="G139" i="16" s="1"/>
  <c r="A140" i="20"/>
  <c r="F139" i="20"/>
  <c r="B138" i="20"/>
  <c r="E137" i="20"/>
  <c r="D137" i="20" s="1"/>
  <c r="C137" i="20" s="1"/>
  <c r="G137" i="20"/>
  <c r="F141" i="18"/>
  <c r="A142" i="18"/>
  <c r="C141" i="18"/>
  <c r="A141" i="16"/>
  <c r="D140" i="16"/>
  <c r="C140" i="16"/>
  <c r="B140" i="16"/>
  <c r="G138" i="18"/>
  <c r="B139" i="18"/>
  <c r="E138" i="18"/>
  <c r="D138" i="18" s="1"/>
  <c r="A142" i="16" l="1"/>
  <c r="D141" i="16"/>
  <c r="C141" i="16"/>
  <c r="B141" i="16"/>
  <c r="A141" i="20"/>
  <c r="F140" i="20"/>
  <c r="E140" i="16"/>
  <c r="F140" i="16" s="1"/>
  <c r="G140" i="16" s="1"/>
  <c r="C142" i="18"/>
  <c r="F142" i="18"/>
  <c r="A143" i="18"/>
  <c r="G138" i="20"/>
  <c r="B139" i="20"/>
  <c r="E138" i="20"/>
  <c r="D138" i="20" s="1"/>
  <c r="C138" i="20" s="1"/>
  <c r="G139" i="18"/>
  <c r="B140" i="18"/>
  <c r="E139" i="18"/>
  <c r="D139" i="18" s="1"/>
  <c r="B141" i="18" l="1"/>
  <c r="E140" i="18"/>
  <c r="D140" i="18" s="1"/>
  <c r="G140" i="18"/>
  <c r="E141" i="16"/>
  <c r="F141" i="16" s="1"/>
  <c r="G141" i="16" s="1"/>
  <c r="A144" i="18"/>
  <c r="C143" i="18"/>
  <c r="F143" i="18"/>
  <c r="G139" i="20"/>
  <c r="B140" i="20"/>
  <c r="E139" i="20"/>
  <c r="D139" i="20" s="1"/>
  <c r="C139" i="20" s="1"/>
  <c r="F141" i="20"/>
  <c r="A142" i="20"/>
  <c r="B142" i="16"/>
  <c r="A143" i="16"/>
  <c r="D142" i="16"/>
  <c r="C142" i="16"/>
  <c r="E142" i="16" l="1"/>
  <c r="F142" i="16" s="1"/>
  <c r="G142" i="16" s="1"/>
  <c r="F142" i="20"/>
  <c r="A143" i="20"/>
  <c r="A145" i="18"/>
  <c r="C144" i="18"/>
  <c r="F144" i="18"/>
  <c r="C143" i="16"/>
  <c r="B143" i="16"/>
  <c r="A144" i="16"/>
  <c r="D143" i="16"/>
  <c r="B141" i="20"/>
  <c r="E140" i="20"/>
  <c r="D140" i="20" s="1"/>
  <c r="C140" i="20" s="1"/>
  <c r="G140" i="20"/>
  <c r="B142" i="18"/>
  <c r="E141" i="18"/>
  <c r="D141" i="18" s="1"/>
  <c r="G141" i="18"/>
  <c r="A144" i="20" l="1"/>
  <c r="F143" i="20"/>
  <c r="G142" i="18"/>
  <c r="B143" i="18"/>
  <c r="E142" i="18"/>
  <c r="D142" i="18" s="1"/>
  <c r="A145" i="16"/>
  <c r="D144" i="16"/>
  <c r="C144" i="16"/>
  <c r="B144" i="16"/>
  <c r="B142" i="20"/>
  <c r="E141" i="20"/>
  <c r="D141" i="20" s="1"/>
  <c r="C141" i="20" s="1"/>
  <c r="G141" i="20"/>
  <c r="E143" i="16"/>
  <c r="F143" i="16" s="1"/>
  <c r="G143" i="16" s="1"/>
  <c r="F145" i="18"/>
  <c r="A146" i="18"/>
  <c r="C145" i="18"/>
  <c r="G142" i="20" l="1"/>
  <c r="B143" i="20"/>
  <c r="E142" i="20"/>
  <c r="D142" i="20" s="1"/>
  <c r="C142" i="20" s="1"/>
  <c r="A146" i="16"/>
  <c r="D145" i="16"/>
  <c r="C145" i="16"/>
  <c r="B145" i="16"/>
  <c r="E144" i="16"/>
  <c r="F144" i="16" s="1"/>
  <c r="G144" i="16" s="1"/>
  <c r="C146" i="18"/>
  <c r="F146" i="18"/>
  <c r="A147" i="18"/>
  <c r="G143" i="18"/>
  <c r="B144" i="18"/>
  <c r="E143" i="18"/>
  <c r="D143" i="18" s="1"/>
  <c r="A145" i="20"/>
  <c r="F144" i="20"/>
  <c r="E145" i="16" l="1"/>
  <c r="G143" i="20"/>
  <c r="B144" i="20"/>
  <c r="E143" i="20"/>
  <c r="D143" i="20" s="1"/>
  <c r="C143" i="20" s="1"/>
  <c r="F145" i="16"/>
  <c r="G145" i="16" s="1"/>
  <c r="B145" i="18"/>
  <c r="E144" i="18"/>
  <c r="D144" i="18" s="1"/>
  <c r="G144" i="18"/>
  <c r="F145" i="20"/>
  <c r="A146" i="20"/>
  <c r="A148" i="18"/>
  <c r="C147" i="18"/>
  <c r="F147" i="18"/>
  <c r="B146" i="16"/>
  <c r="A147" i="16"/>
  <c r="D146" i="16"/>
  <c r="C146" i="16"/>
  <c r="C147" i="16" l="1"/>
  <c r="B147" i="16"/>
  <c r="A148" i="16"/>
  <c r="D147" i="16"/>
  <c r="B145" i="20"/>
  <c r="E144" i="20"/>
  <c r="D144" i="20" s="1"/>
  <c r="C144" i="20" s="1"/>
  <c r="G144" i="20"/>
  <c r="A149" i="18"/>
  <c r="C148" i="18"/>
  <c r="F148" i="18"/>
  <c r="E146" i="16"/>
  <c r="F146" i="16" s="1"/>
  <c r="G146" i="16" s="1"/>
  <c r="F146" i="20"/>
  <c r="A147" i="20"/>
  <c r="B146" i="18"/>
  <c r="E145" i="18"/>
  <c r="D145" i="18" s="1"/>
  <c r="G145" i="18"/>
  <c r="F149" i="18" l="1"/>
  <c r="A150" i="18"/>
  <c r="C149" i="18"/>
  <c r="G146" i="18"/>
  <c r="B147" i="18"/>
  <c r="E146" i="18"/>
  <c r="D146" i="18" s="1"/>
  <c r="A149" i="16"/>
  <c r="D148" i="16"/>
  <c r="C148" i="16"/>
  <c r="B148" i="16"/>
  <c r="A148" i="20"/>
  <c r="F147" i="20"/>
  <c r="E147" i="16"/>
  <c r="F147" i="16" s="1"/>
  <c r="G147" i="16" s="1"/>
  <c r="B146" i="20"/>
  <c r="E145" i="20"/>
  <c r="D145" i="20" s="1"/>
  <c r="C145" i="20" s="1"/>
  <c r="G145" i="20"/>
  <c r="G146" i="20" l="1"/>
  <c r="B147" i="20"/>
  <c r="E146" i="20"/>
  <c r="D146" i="20" s="1"/>
  <c r="C146" i="20" s="1"/>
  <c r="A149" i="20"/>
  <c r="F148" i="20"/>
  <c r="A150" i="16"/>
  <c r="D149" i="16"/>
  <c r="C149" i="16"/>
  <c r="B149" i="16"/>
  <c r="E148" i="16"/>
  <c r="F148" i="16" s="1"/>
  <c r="G148" i="16" s="1"/>
  <c r="G147" i="18"/>
  <c r="B148" i="18"/>
  <c r="E147" i="18"/>
  <c r="D147" i="18" s="1"/>
  <c r="C150" i="18"/>
  <c r="F150" i="18"/>
  <c r="A151" i="18"/>
  <c r="F149" i="20" l="1"/>
  <c r="A150" i="20"/>
  <c r="B150" i="16"/>
  <c r="A151" i="16"/>
  <c r="D150" i="16"/>
  <c r="C150" i="16"/>
  <c r="G147" i="20"/>
  <c r="B148" i="20"/>
  <c r="E147" i="20"/>
  <c r="D147" i="20" s="1"/>
  <c r="C147" i="20" s="1"/>
  <c r="A152" i="18"/>
  <c r="C151" i="18"/>
  <c r="F151" i="18"/>
  <c r="B149" i="18"/>
  <c r="E148" i="18"/>
  <c r="D148" i="18" s="1"/>
  <c r="G148" i="18"/>
  <c r="E149" i="16"/>
  <c r="F149" i="16" s="1"/>
  <c r="G149" i="16" s="1"/>
  <c r="E150" i="16" l="1"/>
  <c r="A153" i="18"/>
  <c r="C152" i="18"/>
  <c r="F152" i="18"/>
  <c r="B150" i="18"/>
  <c r="E149" i="18"/>
  <c r="D149" i="18" s="1"/>
  <c r="G149" i="18"/>
  <c r="F150" i="16"/>
  <c r="G150" i="16" s="1"/>
  <c r="F150" i="20"/>
  <c r="A151" i="20"/>
  <c r="B149" i="20"/>
  <c r="E148" i="20"/>
  <c r="D148" i="20" s="1"/>
  <c r="C148" i="20" s="1"/>
  <c r="G148" i="20"/>
  <c r="C151" i="16"/>
  <c r="B151" i="16"/>
  <c r="A152" i="16"/>
  <c r="D151" i="16"/>
  <c r="E151" i="16" l="1"/>
  <c r="F151" i="16" s="1"/>
  <c r="G151" i="16" s="1"/>
  <c r="B150" i="20"/>
  <c r="E149" i="20"/>
  <c r="D149" i="20" s="1"/>
  <c r="C149" i="20" s="1"/>
  <c r="G149" i="20"/>
  <c r="A152" i="20"/>
  <c r="F151" i="20"/>
  <c r="F153" i="18"/>
  <c r="A154" i="18"/>
  <c r="C153" i="18"/>
  <c r="G150" i="18"/>
  <c r="B151" i="18"/>
  <c r="E150" i="18"/>
  <c r="D150" i="18" s="1"/>
  <c r="A153" i="16"/>
  <c r="D152" i="16"/>
  <c r="C152" i="16"/>
  <c r="B152" i="16"/>
  <c r="A154" i="16" l="1"/>
  <c r="D153" i="16"/>
  <c r="C153" i="16"/>
  <c r="B153" i="16"/>
  <c r="G150" i="20"/>
  <c r="B151" i="20"/>
  <c r="E150" i="20"/>
  <c r="D150" i="20" s="1"/>
  <c r="C150" i="20" s="1"/>
  <c r="E152" i="16"/>
  <c r="F152" i="16" s="1"/>
  <c r="G152" i="16" s="1"/>
  <c r="A153" i="20"/>
  <c r="F152" i="20"/>
  <c r="G151" i="18"/>
  <c r="B152" i="18"/>
  <c r="E151" i="18"/>
  <c r="D151" i="18" s="1"/>
  <c r="C154" i="18"/>
  <c r="F154" i="18"/>
  <c r="A155" i="18"/>
  <c r="F153" i="20" l="1"/>
  <c r="A154" i="20"/>
  <c r="A156" i="18"/>
  <c r="C155" i="18"/>
  <c r="F155" i="18"/>
  <c r="E153" i="16"/>
  <c r="F153" i="16" s="1"/>
  <c r="G153" i="16" s="1"/>
  <c r="B153" i="18"/>
  <c r="E152" i="18"/>
  <c r="D152" i="18" s="1"/>
  <c r="G152" i="18"/>
  <c r="G151" i="20"/>
  <c r="B152" i="20"/>
  <c r="E151" i="20"/>
  <c r="D151" i="20" s="1"/>
  <c r="C151" i="20" s="1"/>
  <c r="B154" i="16"/>
  <c r="A155" i="16"/>
  <c r="D154" i="16"/>
  <c r="C154" i="16"/>
  <c r="E154" i="16" l="1"/>
  <c r="F154" i="16" s="1"/>
  <c r="G154" i="16" s="1"/>
  <c r="A157" i="18"/>
  <c r="C156" i="18"/>
  <c r="F156" i="18"/>
  <c r="C155" i="16"/>
  <c r="B155" i="16"/>
  <c r="A156" i="16"/>
  <c r="D155" i="16"/>
  <c r="F154" i="20"/>
  <c r="A155" i="20"/>
  <c r="B153" i="20"/>
  <c r="E152" i="20"/>
  <c r="D152" i="20" s="1"/>
  <c r="C152" i="20" s="1"/>
  <c r="G152" i="20"/>
  <c r="B154" i="18"/>
  <c r="E153" i="18"/>
  <c r="D153" i="18" s="1"/>
  <c r="G153" i="18"/>
  <c r="E155" i="16" l="1"/>
  <c r="F157" i="18"/>
  <c r="A158" i="18"/>
  <c r="C157" i="18"/>
  <c r="G154" i="18"/>
  <c r="B155" i="18"/>
  <c r="E154" i="18"/>
  <c r="D154" i="18" s="1"/>
  <c r="A157" i="16"/>
  <c r="D156" i="16"/>
  <c r="C156" i="16"/>
  <c r="B156" i="16"/>
  <c r="A156" i="20"/>
  <c r="F155" i="20"/>
  <c r="B154" i="20"/>
  <c r="E153" i="20"/>
  <c r="D153" i="20" s="1"/>
  <c r="C153" i="20" s="1"/>
  <c r="G153" i="20"/>
  <c r="F155" i="16"/>
  <c r="G155" i="16" s="1"/>
  <c r="E156" i="16" l="1"/>
  <c r="F156" i="16" s="1"/>
  <c r="G156" i="16" s="1"/>
  <c r="G154" i="20"/>
  <c r="B155" i="20"/>
  <c r="E154" i="20"/>
  <c r="D154" i="20" s="1"/>
  <c r="C154" i="20" s="1"/>
  <c r="G155" i="18"/>
  <c r="B156" i="18"/>
  <c r="E155" i="18"/>
  <c r="D155" i="18" s="1"/>
  <c r="C158" i="18"/>
  <c r="F158" i="18"/>
  <c r="A159" i="18"/>
  <c r="A157" i="20"/>
  <c r="F156" i="20"/>
  <c r="A158" i="16"/>
  <c r="D157" i="16"/>
  <c r="C157" i="16"/>
  <c r="B157" i="16"/>
  <c r="B158" i="16" l="1"/>
  <c r="A159" i="16"/>
  <c r="D158" i="16"/>
  <c r="C158" i="16"/>
  <c r="B157" i="18"/>
  <c r="E156" i="18"/>
  <c r="D156" i="18" s="1"/>
  <c r="G156" i="18"/>
  <c r="G155" i="20"/>
  <c r="B156" i="20"/>
  <c r="E155" i="20"/>
  <c r="D155" i="20" s="1"/>
  <c r="C155" i="20" s="1"/>
  <c r="E157" i="16"/>
  <c r="F157" i="16" s="1"/>
  <c r="G157" i="16" s="1"/>
  <c r="A160" i="18"/>
  <c r="C159" i="18"/>
  <c r="F159" i="18"/>
  <c r="F157" i="20"/>
  <c r="A158" i="20"/>
  <c r="C159" i="16" l="1"/>
  <c r="B159" i="16"/>
  <c r="A160" i="16"/>
  <c r="D159" i="16"/>
  <c r="B158" i="18"/>
  <c r="E157" i="18"/>
  <c r="D157" i="18" s="1"/>
  <c r="G157" i="18"/>
  <c r="F158" i="20"/>
  <c r="A159" i="20"/>
  <c r="A161" i="18"/>
  <c r="C160" i="18"/>
  <c r="F160" i="18"/>
  <c r="B157" i="20"/>
  <c r="E156" i="20"/>
  <c r="D156" i="20" s="1"/>
  <c r="C156" i="20" s="1"/>
  <c r="G156" i="20"/>
  <c r="E158" i="16"/>
  <c r="F158" i="16" s="1"/>
  <c r="G158" i="16" s="1"/>
  <c r="F161" i="18" l="1"/>
  <c r="A162" i="18"/>
  <c r="C161" i="18"/>
  <c r="A161" i="16"/>
  <c r="D160" i="16"/>
  <c r="C160" i="16"/>
  <c r="B160" i="16"/>
  <c r="E159" i="16"/>
  <c r="F159" i="16" s="1"/>
  <c r="G159" i="16" s="1"/>
  <c r="B158" i="20"/>
  <c r="E157" i="20"/>
  <c r="D157" i="20" s="1"/>
  <c r="C157" i="20" s="1"/>
  <c r="G157" i="20"/>
  <c r="A160" i="20"/>
  <c r="F159" i="20"/>
  <c r="G158" i="18"/>
  <c r="B159" i="18"/>
  <c r="E158" i="18"/>
  <c r="D158" i="18" s="1"/>
  <c r="E160" i="16" l="1"/>
  <c r="A162" i="16"/>
  <c r="D161" i="16"/>
  <c r="C161" i="16"/>
  <c r="B161" i="16"/>
  <c r="A161" i="20"/>
  <c r="F160" i="20"/>
  <c r="C162" i="18"/>
  <c r="F162" i="18"/>
  <c r="A163" i="18"/>
  <c r="G158" i="20"/>
  <c r="B159" i="20"/>
  <c r="E158" i="20"/>
  <c r="D158" i="20" s="1"/>
  <c r="C158" i="20" s="1"/>
  <c r="G159" i="18"/>
  <c r="B160" i="18"/>
  <c r="E159" i="18"/>
  <c r="D159" i="18" s="1"/>
  <c r="F160" i="16"/>
  <c r="G160" i="16" s="1"/>
  <c r="A164" i="18" l="1"/>
  <c r="C163" i="18"/>
  <c r="F163" i="18"/>
  <c r="F161" i="20"/>
  <c r="A162" i="20"/>
  <c r="B162" i="16"/>
  <c r="A163" i="16"/>
  <c r="D162" i="16"/>
  <c r="C162" i="16"/>
  <c r="B161" i="18"/>
  <c r="E160" i="18"/>
  <c r="D160" i="18" s="1"/>
  <c r="G160" i="18"/>
  <c r="E161" i="16"/>
  <c r="F161" i="16" s="1"/>
  <c r="G161" i="16" s="1"/>
  <c r="G159" i="20"/>
  <c r="B160" i="20"/>
  <c r="E159" i="20"/>
  <c r="D159" i="20" s="1"/>
  <c r="C159" i="20" s="1"/>
  <c r="B162" i="18" l="1"/>
  <c r="E161" i="18"/>
  <c r="D161" i="18" s="1"/>
  <c r="G161" i="18"/>
  <c r="E162" i="16"/>
  <c r="F162" i="16" s="1"/>
  <c r="G162" i="16" s="1"/>
  <c r="F162" i="20"/>
  <c r="A163" i="20"/>
  <c r="A165" i="18"/>
  <c r="C164" i="18"/>
  <c r="F164" i="18"/>
  <c r="C163" i="16"/>
  <c r="B163" i="16"/>
  <c r="A164" i="16"/>
  <c r="D163" i="16"/>
  <c r="B161" i="20"/>
  <c r="E160" i="20"/>
  <c r="D160" i="20" s="1"/>
  <c r="C160" i="20" s="1"/>
  <c r="G160" i="20"/>
  <c r="B162" i="20" l="1"/>
  <c r="E161" i="20"/>
  <c r="D161" i="20" s="1"/>
  <c r="C161" i="20" s="1"/>
  <c r="G161" i="20"/>
  <c r="A164" i="20"/>
  <c r="F163" i="20"/>
  <c r="F165" i="18"/>
  <c r="A166" i="18"/>
  <c r="C165" i="18"/>
  <c r="E163" i="16"/>
  <c r="F163" i="16" s="1"/>
  <c r="G163" i="16" s="1"/>
  <c r="A165" i="16"/>
  <c r="D164" i="16"/>
  <c r="C164" i="16"/>
  <c r="B164" i="16"/>
  <c r="G162" i="18"/>
  <c r="B163" i="18"/>
  <c r="E162" i="18"/>
  <c r="D162" i="18" s="1"/>
  <c r="E164" i="16" l="1"/>
  <c r="F164" i="16" s="1"/>
  <c r="G164" i="16" s="1"/>
  <c r="C166" i="18"/>
  <c r="F166" i="18"/>
  <c r="A167" i="18"/>
  <c r="A166" i="16"/>
  <c r="D165" i="16"/>
  <c r="C165" i="16"/>
  <c r="B165" i="16"/>
  <c r="A165" i="20"/>
  <c r="F164" i="20"/>
  <c r="G163" i="18"/>
  <c r="B164" i="18"/>
  <c r="E163" i="18"/>
  <c r="D163" i="18" s="1"/>
  <c r="G162" i="20"/>
  <c r="B163" i="20"/>
  <c r="E162" i="20"/>
  <c r="D162" i="20" s="1"/>
  <c r="C162" i="20" s="1"/>
  <c r="F165" i="20" l="1"/>
  <c r="A166" i="20"/>
  <c r="B166" i="16"/>
  <c r="A167" i="16"/>
  <c r="D166" i="16"/>
  <c r="C166" i="16"/>
  <c r="G163" i="20"/>
  <c r="B164" i="20"/>
  <c r="E163" i="20"/>
  <c r="D163" i="20" s="1"/>
  <c r="C163" i="20" s="1"/>
  <c r="B165" i="18"/>
  <c r="E164" i="18"/>
  <c r="D164" i="18" s="1"/>
  <c r="G164" i="18"/>
  <c r="E165" i="16"/>
  <c r="F165" i="16" s="1"/>
  <c r="G165" i="16" s="1"/>
  <c r="A168" i="18"/>
  <c r="C167" i="18"/>
  <c r="F167" i="18"/>
  <c r="A169" i="18" l="1"/>
  <c r="C168" i="18"/>
  <c r="F168" i="18"/>
  <c r="B166" i="18"/>
  <c r="E165" i="18"/>
  <c r="D165" i="18" s="1"/>
  <c r="G165" i="18"/>
  <c r="F166" i="20"/>
  <c r="A167" i="20"/>
  <c r="E166" i="16"/>
  <c r="F166" i="16" s="1"/>
  <c r="G166" i="16" s="1"/>
  <c r="B165" i="20"/>
  <c r="E164" i="20"/>
  <c r="D164" i="20" s="1"/>
  <c r="C164" i="20" s="1"/>
  <c r="G164" i="20"/>
  <c r="C167" i="16"/>
  <c r="B167" i="16"/>
  <c r="A168" i="16"/>
  <c r="D167" i="16"/>
  <c r="B166" i="20" l="1"/>
  <c r="E165" i="20"/>
  <c r="D165" i="20" s="1"/>
  <c r="C165" i="20" s="1"/>
  <c r="G165" i="20"/>
  <c r="G166" i="18"/>
  <c r="B167" i="18"/>
  <c r="E166" i="18"/>
  <c r="D166" i="18" s="1"/>
  <c r="E167" i="16"/>
  <c r="F167" i="16" s="1"/>
  <c r="G167" i="16" s="1"/>
  <c r="A168" i="20"/>
  <c r="F167" i="20"/>
  <c r="A169" i="16"/>
  <c r="D168" i="16"/>
  <c r="C168" i="16"/>
  <c r="B168" i="16"/>
  <c r="F169" i="18"/>
  <c r="A170" i="18"/>
  <c r="C169" i="18"/>
  <c r="A170" i="16" l="1"/>
  <c r="D169" i="16"/>
  <c r="C169" i="16"/>
  <c r="B169" i="16"/>
  <c r="E168" i="16"/>
  <c r="F168" i="16" s="1"/>
  <c r="G168" i="16" s="1"/>
  <c r="A169" i="20"/>
  <c r="F168" i="20"/>
  <c r="C170" i="18"/>
  <c r="F170" i="18"/>
  <c r="A171" i="18"/>
  <c r="G167" i="18"/>
  <c r="B168" i="18"/>
  <c r="E167" i="18"/>
  <c r="D167" i="18" s="1"/>
  <c r="G166" i="20"/>
  <c r="B167" i="20"/>
  <c r="E166" i="20"/>
  <c r="D166" i="20" s="1"/>
  <c r="C166" i="20" s="1"/>
  <c r="F169" i="20" l="1"/>
  <c r="A170" i="20"/>
  <c r="E169" i="16"/>
  <c r="F169" i="16" s="1"/>
  <c r="G169" i="16" s="1"/>
  <c r="B169" i="18"/>
  <c r="E168" i="18"/>
  <c r="D168" i="18" s="1"/>
  <c r="G168" i="18"/>
  <c r="A172" i="18"/>
  <c r="C171" i="18"/>
  <c r="F171" i="18"/>
  <c r="G167" i="20"/>
  <c r="B168" i="20"/>
  <c r="E167" i="20"/>
  <c r="D167" i="20" s="1"/>
  <c r="C167" i="20" s="1"/>
  <c r="B170" i="16"/>
  <c r="A171" i="16"/>
  <c r="D170" i="16"/>
  <c r="C170" i="16"/>
  <c r="E170" i="16" l="1"/>
  <c r="F170" i="16" s="1"/>
  <c r="G170" i="16" s="1"/>
  <c r="F170" i="20"/>
  <c r="A171" i="20"/>
  <c r="C171" i="16"/>
  <c r="B171" i="16"/>
  <c r="A172" i="16"/>
  <c r="D171" i="16"/>
  <c r="B169" i="20"/>
  <c r="E168" i="20"/>
  <c r="D168" i="20" s="1"/>
  <c r="C168" i="20" s="1"/>
  <c r="G168" i="20"/>
  <c r="A173" i="18"/>
  <c r="C172" i="18"/>
  <c r="F172" i="18"/>
  <c r="B170" i="18"/>
  <c r="E169" i="18"/>
  <c r="D169" i="18" s="1"/>
  <c r="G169" i="18"/>
  <c r="A173" i="16" l="1"/>
  <c r="D172" i="16"/>
  <c r="C172" i="16"/>
  <c r="B172" i="16"/>
  <c r="G170" i="18"/>
  <c r="B171" i="18"/>
  <c r="E170" i="18"/>
  <c r="D170" i="18" s="1"/>
  <c r="A172" i="20"/>
  <c r="F171" i="20"/>
  <c r="B170" i="20"/>
  <c r="E169" i="20"/>
  <c r="D169" i="20" s="1"/>
  <c r="C169" i="20" s="1"/>
  <c r="G169" i="20"/>
  <c r="E171" i="16"/>
  <c r="F171" i="16" s="1"/>
  <c r="G171" i="16" s="1"/>
  <c r="F173" i="18"/>
  <c r="A174" i="18"/>
  <c r="C173" i="18"/>
  <c r="E172" i="16" l="1"/>
  <c r="F172" i="16" s="1"/>
  <c r="G172" i="16" s="1"/>
  <c r="G170" i="20"/>
  <c r="B171" i="20"/>
  <c r="E170" i="20"/>
  <c r="D170" i="20" s="1"/>
  <c r="C170" i="20" s="1"/>
  <c r="G171" i="18"/>
  <c r="B172" i="18"/>
  <c r="E171" i="18"/>
  <c r="D171" i="18" s="1"/>
  <c r="A173" i="20"/>
  <c r="F172" i="20"/>
  <c r="C174" i="18"/>
  <c r="F174" i="18"/>
  <c r="A175" i="18"/>
  <c r="A174" i="16"/>
  <c r="D173" i="16"/>
  <c r="C173" i="16"/>
  <c r="B173" i="16"/>
  <c r="B174" i="16" l="1"/>
  <c r="A175" i="16"/>
  <c r="D174" i="16"/>
  <c r="C174" i="16"/>
  <c r="B173" i="18"/>
  <c r="E172" i="18"/>
  <c r="D172" i="18" s="1"/>
  <c r="G172" i="18"/>
  <c r="E173" i="16"/>
  <c r="F173" i="16" s="1"/>
  <c r="G173" i="16" s="1"/>
  <c r="A176" i="18"/>
  <c r="C175" i="18"/>
  <c r="F175" i="18"/>
  <c r="F173" i="20"/>
  <c r="A174" i="20"/>
  <c r="G171" i="20"/>
  <c r="B172" i="20"/>
  <c r="E171" i="20"/>
  <c r="D171" i="20" s="1"/>
  <c r="C171" i="20" s="1"/>
  <c r="F174" i="20" l="1"/>
  <c r="A175" i="20"/>
  <c r="A177" i="18"/>
  <c r="C176" i="18"/>
  <c r="F176" i="18"/>
  <c r="C175" i="16"/>
  <c r="B175" i="16"/>
  <c r="A176" i="16"/>
  <c r="D175" i="16"/>
  <c r="B173" i="20"/>
  <c r="E172" i="20"/>
  <c r="D172" i="20" s="1"/>
  <c r="C172" i="20" s="1"/>
  <c r="G172" i="20"/>
  <c r="B174" i="18"/>
  <c r="E173" i="18"/>
  <c r="D173" i="18" s="1"/>
  <c r="G173" i="18"/>
  <c r="E174" i="16"/>
  <c r="F174" i="16" s="1"/>
  <c r="G174" i="16" s="1"/>
  <c r="F177" i="18" l="1"/>
  <c r="A178" i="18"/>
  <c r="C177" i="18"/>
  <c r="B174" i="20"/>
  <c r="E173" i="20"/>
  <c r="D173" i="20" s="1"/>
  <c r="C173" i="20" s="1"/>
  <c r="G173" i="20"/>
  <c r="A176" i="20"/>
  <c r="F175" i="20"/>
  <c r="E175" i="16"/>
  <c r="G174" i="18"/>
  <c r="B175" i="18"/>
  <c r="E174" i="18"/>
  <c r="D174" i="18" s="1"/>
  <c r="F175" i="16"/>
  <c r="G175" i="16" s="1"/>
  <c r="A177" i="16"/>
  <c r="D176" i="16"/>
  <c r="C176" i="16"/>
  <c r="B176" i="16"/>
  <c r="G174" i="20" l="1"/>
  <c r="B175" i="20"/>
  <c r="E174" i="20"/>
  <c r="D174" i="20" s="1"/>
  <c r="C174" i="20" s="1"/>
  <c r="A178" i="16"/>
  <c r="D177" i="16"/>
  <c r="C177" i="16"/>
  <c r="B177" i="16"/>
  <c r="A177" i="20"/>
  <c r="F176" i="20"/>
  <c r="G175" i="18"/>
  <c r="B176" i="18"/>
  <c r="E175" i="18"/>
  <c r="D175" i="18" s="1"/>
  <c r="E176" i="16"/>
  <c r="F176" i="16" s="1"/>
  <c r="G176" i="16" s="1"/>
  <c r="C178" i="18"/>
  <c r="F178" i="18"/>
  <c r="A179" i="18"/>
  <c r="E177" i="16" l="1"/>
  <c r="F177" i="20"/>
  <c r="A178" i="20"/>
  <c r="A180" i="18"/>
  <c r="C179" i="18"/>
  <c r="F179" i="18"/>
  <c r="G175" i="20"/>
  <c r="B176" i="20"/>
  <c r="E175" i="20"/>
  <c r="D175" i="20" s="1"/>
  <c r="C175" i="20" s="1"/>
  <c r="B177" i="18"/>
  <c r="E176" i="18"/>
  <c r="D176" i="18" s="1"/>
  <c r="G176" i="18"/>
  <c r="B178" i="16"/>
  <c r="A179" i="16"/>
  <c r="D178" i="16"/>
  <c r="C178" i="16"/>
  <c r="F177" i="16"/>
  <c r="G177" i="16" s="1"/>
  <c r="B178" i="18" l="1"/>
  <c r="E177" i="18"/>
  <c r="D177" i="18" s="1"/>
  <c r="G177" i="18"/>
  <c r="F178" i="20"/>
  <c r="A179" i="20"/>
  <c r="E178" i="16"/>
  <c r="F178" i="16" s="1"/>
  <c r="G178" i="16" s="1"/>
  <c r="C179" i="16"/>
  <c r="B179" i="16"/>
  <c r="A180" i="16"/>
  <c r="D179" i="16"/>
  <c r="B177" i="20"/>
  <c r="E176" i="20"/>
  <c r="D176" i="20" s="1"/>
  <c r="C176" i="20" s="1"/>
  <c r="G176" i="20"/>
  <c r="A181" i="18"/>
  <c r="C180" i="18"/>
  <c r="F180" i="18"/>
  <c r="E179" i="16" l="1"/>
  <c r="F179" i="16" s="1"/>
  <c r="G179" i="16" s="1"/>
  <c r="A180" i="20"/>
  <c r="F179" i="20"/>
  <c r="G178" i="18"/>
  <c r="B179" i="18"/>
  <c r="E178" i="18"/>
  <c r="D178" i="18" s="1"/>
  <c r="F181" i="18"/>
  <c r="A182" i="18"/>
  <c r="C181" i="18"/>
  <c r="A181" i="16"/>
  <c r="D180" i="16"/>
  <c r="C180" i="16"/>
  <c r="B180" i="16"/>
  <c r="B178" i="20"/>
  <c r="E177" i="20"/>
  <c r="D177" i="20" s="1"/>
  <c r="C177" i="20" s="1"/>
  <c r="G177" i="20"/>
  <c r="A181" i="20" l="1"/>
  <c r="F180" i="20"/>
  <c r="G179" i="18"/>
  <c r="B180" i="18"/>
  <c r="E179" i="18"/>
  <c r="D179" i="18" s="1"/>
  <c r="C182" i="18"/>
  <c r="F182" i="18"/>
  <c r="A183" i="18"/>
  <c r="G178" i="20"/>
  <c r="B179" i="20"/>
  <c r="E178" i="20"/>
  <c r="D178" i="20" s="1"/>
  <c r="C178" i="20" s="1"/>
  <c r="A182" i="16"/>
  <c r="D181" i="16"/>
  <c r="C181" i="16"/>
  <c r="B181" i="16"/>
  <c r="E180" i="16"/>
  <c r="F180" i="16" s="1"/>
  <c r="G180" i="16" s="1"/>
  <c r="A184" i="18" l="1"/>
  <c r="C183" i="18"/>
  <c r="F183" i="18"/>
  <c r="E181" i="16"/>
  <c r="F181" i="16" s="1"/>
  <c r="G181" i="16" s="1"/>
  <c r="B181" i="18"/>
  <c r="E180" i="18"/>
  <c r="D180" i="18" s="1"/>
  <c r="G180" i="18"/>
  <c r="G179" i="20"/>
  <c r="B180" i="20"/>
  <c r="E179" i="20"/>
  <c r="D179" i="20" s="1"/>
  <c r="C179" i="20" s="1"/>
  <c r="B182" i="16"/>
  <c r="A183" i="16"/>
  <c r="D182" i="16"/>
  <c r="C182" i="16"/>
  <c r="F181" i="20"/>
  <c r="A182" i="20"/>
  <c r="E182" i="16" l="1"/>
  <c r="F182" i="16" s="1"/>
  <c r="G182" i="16" s="1"/>
  <c r="F182" i="20"/>
  <c r="A183" i="20"/>
  <c r="B181" i="20"/>
  <c r="E180" i="20"/>
  <c r="D180" i="20" s="1"/>
  <c r="C180" i="20" s="1"/>
  <c r="G180" i="20"/>
  <c r="B182" i="18"/>
  <c r="E181" i="18"/>
  <c r="D181" i="18" s="1"/>
  <c r="G181" i="18"/>
  <c r="C183" i="16"/>
  <c r="B183" i="16"/>
  <c r="A184" i="16"/>
  <c r="D183" i="16"/>
  <c r="A185" i="18"/>
  <c r="C184" i="18"/>
  <c r="F184" i="18"/>
  <c r="G182" i="18" l="1"/>
  <c r="B183" i="18"/>
  <c r="E182" i="18"/>
  <c r="D182" i="18" s="1"/>
  <c r="F185" i="18"/>
  <c r="A186" i="18"/>
  <c r="C185" i="18"/>
  <c r="A184" i="20"/>
  <c r="F183" i="20"/>
  <c r="A185" i="16"/>
  <c r="D184" i="16"/>
  <c r="C184" i="16"/>
  <c r="B184" i="16"/>
  <c r="E183" i="16"/>
  <c r="F183" i="16" s="1"/>
  <c r="G183" i="16" s="1"/>
  <c r="B182" i="20"/>
  <c r="E181" i="20"/>
  <c r="D181" i="20" s="1"/>
  <c r="C181" i="20" s="1"/>
  <c r="G181" i="20"/>
  <c r="E184" i="16" l="1"/>
  <c r="F184" i="16" s="1"/>
  <c r="G184" i="16" s="1"/>
  <c r="A185" i="20"/>
  <c r="F184" i="20"/>
  <c r="G182" i="20"/>
  <c r="B183" i="20"/>
  <c r="E182" i="20"/>
  <c r="D182" i="20" s="1"/>
  <c r="C182" i="20" s="1"/>
  <c r="G183" i="18"/>
  <c r="B184" i="18"/>
  <c r="E183" i="18"/>
  <c r="D183" i="18" s="1"/>
  <c r="A186" i="16"/>
  <c r="D185" i="16"/>
  <c r="C185" i="16"/>
  <c r="B185" i="16"/>
  <c r="C186" i="18"/>
  <c r="F186" i="18"/>
  <c r="A187" i="18"/>
  <c r="B186" i="16" l="1"/>
  <c r="A187" i="16"/>
  <c r="D186" i="16"/>
  <c r="C186" i="16"/>
  <c r="E185" i="16"/>
  <c r="F185" i="20"/>
  <c r="A186" i="20"/>
  <c r="A188" i="18"/>
  <c r="C187" i="18"/>
  <c r="F187" i="18"/>
  <c r="B185" i="18"/>
  <c r="E184" i="18"/>
  <c r="D184" i="18" s="1"/>
  <c r="G184" i="18"/>
  <c r="G183" i="20"/>
  <c r="B184" i="20"/>
  <c r="E183" i="20"/>
  <c r="D183" i="20" s="1"/>
  <c r="C183" i="20" s="1"/>
  <c r="F185" i="16"/>
  <c r="G185" i="16" s="1"/>
  <c r="B185" i="20" l="1"/>
  <c r="E184" i="20"/>
  <c r="D184" i="20" s="1"/>
  <c r="C184" i="20" s="1"/>
  <c r="G184" i="20"/>
  <c r="C187" i="16"/>
  <c r="B187" i="16"/>
  <c r="A188" i="16"/>
  <c r="D187" i="16"/>
  <c r="B186" i="18"/>
  <c r="E185" i="18"/>
  <c r="D185" i="18" s="1"/>
  <c r="G185" i="18"/>
  <c r="F186" i="20"/>
  <c r="A187" i="20"/>
  <c r="A189" i="18"/>
  <c r="C188" i="18"/>
  <c r="F188" i="18"/>
  <c r="E186" i="16"/>
  <c r="F186" i="16" s="1"/>
  <c r="G186" i="16" s="1"/>
  <c r="A189" i="16" l="1"/>
  <c r="D188" i="16"/>
  <c r="C188" i="16"/>
  <c r="B188" i="16"/>
  <c r="E187" i="16"/>
  <c r="B186" i="20"/>
  <c r="E185" i="20"/>
  <c r="D185" i="20" s="1"/>
  <c r="C185" i="20" s="1"/>
  <c r="G185" i="20"/>
  <c r="F187" i="16"/>
  <c r="G187" i="16" s="1"/>
  <c r="F189" i="18"/>
  <c r="A190" i="18"/>
  <c r="C189" i="18"/>
  <c r="A188" i="20"/>
  <c r="F187" i="20"/>
  <c r="G186" i="18"/>
  <c r="B187" i="18"/>
  <c r="E186" i="18"/>
  <c r="D186" i="18" s="1"/>
  <c r="C190" i="18" l="1"/>
  <c r="F190" i="18"/>
  <c r="A191" i="18"/>
  <c r="E188" i="16"/>
  <c r="F188" i="16" s="1"/>
  <c r="G188" i="16" s="1"/>
  <c r="A189" i="20"/>
  <c r="F188" i="20"/>
  <c r="G186" i="20"/>
  <c r="B187" i="20"/>
  <c r="E186" i="20"/>
  <c r="D186" i="20" s="1"/>
  <c r="C186" i="20" s="1"/>
  <c r="G187" i="18"/>
  <c r="B188" i="18"/>
  <c r="E187" i="18"/>
  <c r="D187" i="18" s="1"/>
  <c r="A190" i="16"/>
  <c r="D189" i="16"/>
  <c r="C189" i="16"/>
  <c r="B189" i="16"/>
  <c r="B190" i="16" l="1"/>
  <c r="A191" i="16"/>
  <c r="D190" i="16"/>
  <c r="C190" i="16"/>
  <c r="A192" i="18"/>
  <c r="C191" i="18"/>
  <c r="F191" i="18"/>
  <c r="G187" i="20"/>
  <c r="B188" i="20"/>
  <c r="E187" i="20"/>
  <c r="D187" i="20" s="1"/>
  <c r="C187" i="20" s="1"/>
  <c r="F189" i="20"/>
  <c r="A190" i="20"/>
  <c r="E189" i="16"/>
  <c r="F189" i="16" s="1"/>
  <c r="G189" i="16" s="1"/>
  <c r="B189" i="18"/>
  <c r="E188" i="18"/>
  <c r="D188" i="18" s="1"/>
  <c r="G188" i="18"/>
  <c r="F190" i="20" l="1"/>
  <c r="A191" i="20"/>
  <c r="C191" i="16"/>
  <c r="B191" i="16"/>
  <c r="A192" i="16"/>
  <c r="D191" i="16"/>
  <c r="B190" i="18"/>
  <c r="E189" i="18"/>
  <c r="D189" i="18" s="1"/>
  <c r="G189" i="18"/>
  <c r="B189" i="20"/>
  <c r="E188" i="20"/>
  <c r="D188" i="20" s="1"/>
  <c r="C188" i="20" s="1"/>
  <c r="G188" i="20"/>
  <c r="A193" i="18"/>
  <c r="C192" i="18"/>
  <c r="F192" i="18"/>
  <c r="E190" i="16"/>
  <c r="F190" i="16" s="1"/>
  <c r="G190" i="16" s="1"/>
  <c r="B190" i="20" l="1"/>
  <c r="E189" i="20"/>
  <c r="D189" i="20" s="1"/>
  <c r="C189" i="20" s="1"/>
  <c r="G189" i="20"/>
  <c r="G190" i="18"/>
  <c r="B191" i="18"/>
  <c r="E190" i="18"/>
  <c r="D190" i="18" s="1"/>
  <c r="F193" i="18"/>
  <c r="A194" i="18"/>
  <c r="C193" i="18"/>
  <c r="A193" i="16"/>
  <c r="D192" i="16"/>
  <c r="C192" i="16"/>
  <c r="B192" i="16"/>
  <c r="A192" i="20"/>
  <c r="F191" i="20"/>
  <c r="E191" i="16"/>
  <c r="F191" i="16" s="1"/>
  <c r="G191" i="16" s="1"/>
  <c r="A193" i="20" l="1"/>
  <c r="F192" i="20"/>
  <c r="A194" i="16"/>
  <c r="D193" i="16"/>
  <c r="C193" i="16"/>
  <c r="B193" i="16"/>
  <c r="E192" i="16"/>
  <c r="F192" i="16" s="1"/>
  <c r="G192" i="16" s="1"/>
  <c r="G191" i="18"/>
  <c r="B192" i="18"/>
  <c r="E191" i="18"/>
  <c r="D191" i="18" s="1"/>
  <c r="C194" i="18"/>
  <c r="F194" i="18"/>
  <c r="A195" i="18"/>
  <c r="G190" i="20"/>
  <c r="B191" i="20"/>
  <c r="E190" i="20"/>
  <c r="D190" i="20" s="1"/>
  <c r="C190" i="20" s="1"/>
  <c r="B194" i="16" l="1"/>
  <c r="A195" i="16"/>
  <c r="D194" i="16"/>
  <c r="C194" i="16"/>
  <c r="A196" i="18"/>
  <c r="C195" i="18"/>
  <c r="F195" i="18"/>
  <c r="F193" i="20"/>
  <c r="A194" i="20"/>
  <c r="B193" i="18"/>
  <c r="E192" i="18"/>
  <c r="D192" i="18" s="1"/>
  <c r="G192" i="18"/>
  <c r="E193" i="16"/>
  <c r="G191" i="20"/>
  <c r="B192" i="20"/>
  <c r="E191" i="20"/>
  <c r="D191" i="20" s="1"/>
  <c r="C191" i="20" s="1"/>
  <c r="F193" i="16"/>
  <c r="G193" i="16" s="1"/>
  <c r="B193" i="20" l="1"/>
  <c r="E192" i="20"/>
  <c r="D192" i="20" s="1"/>
  <c r="C192" i="20" s="1"/>
  <c r="G192" i="20"/>
  <c r="B194" i="18"/>
  <c r="E193" i="18"/>
  <c r="D193" i="18" s="1"/>
  <c r="G193" i="18"/>
  <c r="C195" i="16"/>
  <c r="B195" i="16"/>
  <c r="A196" i="16"/>
  <c r="D195" i="16"/>
  <c r="F194" i="20"/>
  <c r="A195" i="20"/>
  <c r="A197" i="18"/>
  <c r="C196" i="18"/>
  <c r="F196" i="18"/>
  <c r="E194" i="16"/>
  <c r="F194" i="16" s="1"/>
  <c r="G194" i="16" s="1"/>
  <c r="F197" i="18" l="1"/>
  <c r="A198" i="18"/>
  <c r="C197" i="18"/>
  <c r="A197" i="16"/>
  <c r="D196" i="16"/>
  <c r="C196" i="16"/>
  <c r="B196" i="16"/>
  <c r="A196" i="20"/>
  <c r="F195" i="20"/>
  <c r="E195" i="16"/>
  <c r="F195" i="16" s="1"/>
  <c r="G195" i="16" s="1"/>
  <c r="G194" i="18"/>
  <c r="B195" i="18"/>
  <c r="E194" i="18"/>
  <c r="D194" i="18" s="1"/>
  <c r="B194" i="20"/>
  <c r="E193" i="20"/>
  <c r="D193" i="20" s="1"/>
  <c r="C193" i="20" s="1"/>
  <c r="G193" i="20"/>
  <c r="C198" i="18" l="1"/>
  <c r="F198" i="18"/>
  <c r="A199" i="18"/>
  <c r="G194" i="20"/>
  <c r="B195" i="20"/>
  <c r="E194" i="20"/>
  <c r="D194" i="20" s="1"/>
  <c r="C194" i="20" s="1"/>
  <c r="G195" i="18"/>
  <c r="B196" i="18"/>
  <c r="E195" i="18"/>
  <c r="D195" i="18" s="1"/>
  <c r="E196" i="16"/>
  <c r="F196" i="16" s="1"/>
  <c r="G196" i="16" s="1"/>
  <c r="A197" i="20"/>
  <c r="F196" i="20"/>
  <c r="A198" i="16"/>
  <c r="D197" i="16"/>
  <c r="C197" i="16"/>
  <c r="B197" i="16"/>
  <c r="A200" i="18" l="1"/>
  <c r="C199" i="18"/>
  <c r="F199" i="18"/>
  <c r="B198" i="16"/>
  <c r="A199" i="16"/>
  <c r="D198" i="16"/>
  <c r="C198" i="16"/>
  <c r="E197" i="16"/>
  <c r="F197" i="16" s="1"/>
  <c r="G197" i="16" s="1"/>
  <c r="B197" i="18"/>
  <c r="E196" i="18"/>
  <c r="D196" i="18" s="1"/>
  <c r="G196" i="18"/>
  <c r="F197" i="20"/>
  <c r="A198" i="20"/>
  <c r="G195" i="20"/>
  <c r="B196" i="20"/>
  <c r="E195" i="20"/>
  <c r="D195" i="20" s="1"/>
  <c r="C195" i="20" s="1"/>
  <c r="E198" i="16" l="1"/>
  <c r="F198" i="16" s="1"/>
  <c r="G198" i="16" s="1"/>
  <c r="F198" i="20"/>
  <c r="A199" i="20"/>
  <c r="B198" i="18"/>
  <c r="E197" i="18"/>
  <c r="D197" i="18" s="1"/>
  <c r="G197" i="18"/>
  <c r="B197" i="20"/>
  <c r="E196" i="20"/>
  <c r="D196" i="20" s="1"/>
  <c r="C196" i="20" s="1"/>
  <c r="G196" i="20"/>
  <c r="C199" i="16"/>
  <c r="B199" i="16"/>
  <c r="A200" i="16"/>
  <c r="D199" i="16"/>
  <c r="A201" i="18"/>
  <c r="C200" i="18"/>
  <c r="F200" i="18"/>
  <c r="F201" i="18" l="1"/>
  <c r="A202" i="18"/>
  <c r="C201" i="18"/>
  <c r="A201" i="16"/>
  <c r="D200" i="16"/>
  <c r="C200" i="16"/>
  <c r="B200" i="16"/>
  <c r="A200" i="20"/>
  <c r="F199" i="20"/>
  <c r="E199" i="16"/>
  <c r="F199" i="16" s="1"/>
  <c r="G199" i="16" s="1"/>
  <c r="B198" i="20"/>
  <c r="E197" i="20"/>
  <c r="D197" i="20" s="1"/>
  <c r="C197" i="20" s="1"/>
  <c r="G197" i="20"/>
  <c r="G198" i="18"/>
  <c r="B199" i="18"/>
  <c r="E198" i="18"/>
  <c r="D198" i="18" s="1"/>
  <c r="E200" i="16" l="1"/>
  <c r="F200" i="16" s="1"/>
  <c r="G200" i="16" s="1"/>
  <c r="C202" i="18"/>
  <c r="F202" i="18"/>
  <c r="A203" i="18"/>
  <c r="G199" i="18"/>
  <c r="B200" i="18"/>
  <c r="E199" i="18"/>
  <c r="D199" i="18" s="1"/>
  <c r="G198" i="20"/>
  <c r="B199" i="20"/>
  <c r="E198" i="20"/>
  <c r="D198" i="20" s="1"/>
  <c r="C198" i="20" s="1"/>
  <c r="A201" i="20"/>
  <c r="F200" i="20"/>
  <c r="A202" i="16"/>
  <c r="D201" i="16"/>
  <c r="C201" i="16"/>
  <c r="B201" i="16"/>
  <c r="G199" i="20" l="1"/>
  <c r="B200" i="20"/>
  <c r="E199" i="20"/>
  <c r="D199" i="20" s="1"/>
  <c r="C199" i="20" s="1"/>
  <c r="E201" i="16"/>
  <c r="F201" i="16" s="1"/>
  <c r="G201" i="16" s="1"/>
  <c r="A204" i="18"/>
  <c r="C203" i="18"/>
  <c r="F203" i="18"/>
  <c r="B201" i="18"/>
  <c r="E200" i="18"/>
  <c r="D200" i="18" s="1"/>
  <c r="G200" i="18"/>
  <c r="B202" i="16"/>
  <c r="A203" i="16"/>
  <c r="D202" i="16"/>
  <c r="C202" i="16"/>
  <c r="F201" i="20"/>
  <c r="A202" i="20"/>
  <c r="B201" i="20" l="1"/>
  <c r="E200" i="20"/>
  <c r="D200" i="20" s="1"/>
  <c r="C200" i="20" s="1"/>
  <c r="G200" i="20"/>
  <c r="F202" i="20"/>
  <c r="A203" i="20"/>
  <c r="C203" i="16"/>
  <c r="B203" i="16"/>
  <c r="A204" i="16"/>
  <c r="D203" i="16"/>
  <c r="B202" i="18"/>
  <c r="E201" i="18"/>
  <c r="D201" i="18" s="1"/>
  <c r="G201" i="18"/>
  <c r="A205" i="18"/>
  <c r="C204" i="18"/>
  <c r="F204" i="18"/>
  <c r="E202" i="16"/>
  <c r="F202" i="16" s="1"/>
  <c r="G202" i="16" s="1"/>
  <c r="F205" i="18" l="1"/>
  <c r="A206" i="18"/>
  <c r="C205" i="18"/>
  <c r="G202" i="18"/>
  <c r="B203" i="18"/>
  <c r="E202" i="18"/>
  <c r="D202" i="18" s="1"/>
  <c r="A205" i="16"/>
  <c r="D204" i="16"/>
  <c r="C204" i="16"/>
  <c r="B204" i="16"/>
  <c r="E203" i="16"/>
  <c r="F203" i="16" s="1"/>
  <c r="G203" i="16" s="1"/>
  <c r="A204" i="20"/>
  <c r="F203" i="20"/>
  <c r="B202" i="20"/>
  <c r="E201" i="20"/>
  <c r="D201" i="20" s="1"/>
  <c r="C201" i="20" s="1"/>
  <c r="G201" i="20"/>
  <c r="G202" i="20" l="1"/>
  <c r="B203" i="20"/>
  <c r="E202" i="20"/>
  <c r="D202" i="20" s="1"/>
  <c r="C202" i="20" s="1"/>
  <c r="A206" i="16"/>
  <c r="D205" i="16"/>
  <c r="C205" i="16"/>
  <c r="B205" i="16"/>
  <c r="A205" i="20"/>
  <c r="F204" i="20"/>
  <c r="E204" i="16"/>
  <c r="C206" i="18"/>
  <c r="F206" i="18"/>
  <c r="A207" i="18"/>
  <c r="F204" i="16"/>
  <c r="G204" i="16" s="1"/>
  <c r="G203" i="18"/>
  <c r="B204" i="18"/>
  <c r="E203" i="18"/>
  <c r="D203" i="18" s="1"/>
  <c r="F205" i="20" l="1"/>
  <c r="A206" i="20"/>
  <c r="B206" i="16"/>
  <c r="A207" i="16"/>
  <c r="D206" i="16"/>
  <c r="C206" i="16"/>
  <c r="E205" i="16"/>
  <c r="F205" i="16" s="1"/>
  <c r="G205" i="16" s="1"/>
  <c r="G203" i="20"/>
  <c r="B204" i="20"/>
  <c r="E203" i="20"/>
  <c r="D203" i="20" s="1"/>
  <c r="C203" i="20" s="1"/>
  <c r="A208" i="18"/>
  <c r="C207" i="18"/>
  <c r="F207" i="18"/>
  <c r="B205" i="18"/>
  <c r="E204" i="18"/>
  <c r="D204" i="18" s="1"/>
  <c r="G204" i="18"/>
  <c r="B206" i="18" l="1"/>
  <c r="E205" i="18"/>
  <c r="D205" i="18" s="1"/>
  <c r="G205" i="18"/>
  <c r="E206" i="16"/>
  <c r="F206" i="16" s="1"/>
  <c r="G206" i="16" s="1"/>
  <c r="C207" i="16"/>
  <c r="B207" i="16"/>
  <c r="A208" i="16"/>
  <c r="D207" i="16"/>
  <c r="B205" i="20"/>
  <c r="E204" i="20"/>
  <c r="D204" i="20" s="1"/>
  <c r="C204" i="20" s="1"/>
  <c r="G204" i="20"/>
  <c r="F206" i="20"/>
  <c r="A207" i="20"/>
  <c r="A209" i="18"/>
  <c r="C208" i="18"/>
  <c r="F208" i="18"/>
  <c r="F209" i="18" l="1"/>
  <c r="A210" i="18"/>
  <c r="C209" i="18"/>
  <c r="E207" i="16"/>
  <c r="F207" i="16" s="1"/>
  <c r="G207" i="16" s="1"/>
  <c r="A208" i="20"/>
  <c r="F207" i="20"/>
  <c r="B206" i="20"/>
  <c r="E205" i="20"/>
  <c r="D205" i="20" s="1"/>
  <c r="C205" i="20" s="1"/>
  <c r="G205" i="20"/>
  <c r="A209" i="16"/>
  <c r="D208" i="16"/>
  <c r="C208" i="16"/>
  <c r="B208" i="16"/>
  <c r="G206" i="18"/>
  <c r="B207" i="18"/>
  <c r="E206" i="18"/>
  <c r="D206" i="18" s="1"/>
  <c r="A210" i="16" l="1"/>
  <c r="D209" i="16"/>
  <c r="C209" i="16"/>
  <c r="B209" i="16"/>
  <c r="G206" i="20"/>
  <c r="B207" i="20"/>
  <c r="E206" i="20"/>
  <c r="D206" i="20" s="1"/>
  <c r="C206" i="20" s="1"/>
  <c r="E208" i="16"/>
  <c r="F208" i="16" s="1"/>
  <c r="G208" i="16" s="1"/>
  <c r="A209" i="20"/>
  <c r="F208" i="20"/>
  <c r="C210" i="18"/>
  <c r="F210" i="18"/>
  <c r="A211" i="18"/>
  <c r="G207" i="18"/>
  <c r="B208" i="18"/>
  <c r="E207" i="18"/>
  <c r="D207" i="18" s="1"/>
  <c r="E209" i="16" l="1"/>
  <c r="F209" i="16" s="1"/>
  <c r="G209" i="16" s="1"/>
  <c r="A212" i="18"/>
  <c r="C211" i="18"/>
  <c r="F211" i="18"/>
  <c r="F209" i="20"/>
  <c r="A210" i="20"/>
  <c r="G207" i="20"/>
  <c r="B208" i="20"/>
  <c r="E207" i="20"/>
  <c r="D207" i="20" s="1"/>
  <c r="C207" i="20" s="1"/>
  <c r="B209" i="18"/>
  <c r="E208" i="18"/>
  <c r="D208" i="18" s="1"/>
  <c r="G208" i="18"/>
  <c r="B210" i="16"/>
  <c r="A211" i="16"/>
  <c r="D210" i="16"/>
  <c r="C210" i="16"/>
  <c r="E210" i="16" l="1"/>
  <c r="F210" i="16" s="1"/>
  <c r="G210" i="16" s="1"/>
  <c r="F210" i="20"/>
  <c r="A211" i="20"/>
  <c r="A213" i="18"/>
  <c r="C212" i="18"/>
  <c r="F212" i="18"/>
  <c r="C211" i="16"/>
  <c r="B211" i="16"/>
  <c r="A212" i="16"/>
  <c r="D211" i="16"/>
  <c r="B210" i="18"/>
  <c r="E209" i="18"/>
  <c r="D209" i="18" s="1"/>
  <c r="G209" i="18"/>
  <c r="B209" i="20"/>
  <c r="E208" i="20"/>
  <c r="D208" i="20" s="1"/>
  <c r="C208" i="20" s="1"/>
  <c r="G208" i="20"/>
  <c r="G210" i="18" l="1"/>
  <c r="B211" i="18"/>
  <c r="E210" i="18"/>
  <c r="D210" i="18" s="1"/>
  <c r="B210" i="20"/>
  <c r="E209" i="20"/>
  <c r="D209" i="20" s="1"/>
  <c r="C209" i="20" s="1"/>
  <c r="G209" i="20"/>
  <c r="A213" i="16"/>
  <c r="D212" i="16"/>
  <c r="C212" i="16"/>
  <c r="B212" i="16"/>
  <c r="A212" i="20"/>
  <c r="F211" i="20"/>
  <c r="E211" i="16"/>
  <c r="F211" i="16" s="1"/>
  <c r="G211" i="16" s="1"/>
  <c r="F213" i="18"/>
  <c r="A214" i="18"/>
  <c r="C213" i="18"/>
  <c r="E212" i="16" l="1"/>
  <c r="F212" i="16" s="1"/>
  <c r="G212" i="16" s="1"/>
  <c r="A214" i="16"/>
  <c r="D213" i="16"/>
  <c r="C213" i="16"/>
  <c r="B213" i="16"/>
  <c r="G211" i="18"/>
  <c r="B212" i="18"/>
  <c r="E211" i="18"/>
  <c r="D211" i="18" s="1"/>
  <c r="A213" i="20"/>
  <c r="F212" i="20"/>
  <c r="C214" i="18"/>
  <c r="F214" i="18"/>
  <c r="A215" i="18"/>
  <c r="G210" i="20"/>
  <c r="B211" i="20"/>
  <c r="E210" i="20"/>
  <c r="D210" i="20" s="1"/>
  <c r="C210" i="20" s="1"/>
  <c r="B214" i="16" l="1"/>
  <c r="A215" i="16"/>
  <c r="D214" i="16"/>
  <c r="C214" i="16"/>
  <c r="A216" i="18"/>
  <c r="C215" i="18"/>
  <c r="F215" i="18"/>
  <c r="F213" i="20"/>
  <c r="A214" i="20"/>
  <c r="E213" i="16"/>
  <c r="F213" i="16" s="1"/>
  <c r="G213" i="16" s="1"/>
  <c r="B213" i="18"/>
  <c r="E212" i="18"/>
  <c r="D212" i="18" s="1"/>
  <c r="G212" i="18"/>
  <c r="G211" i="20"/>
  <c r="B212" i="20"/>
  <c r="E211" i="20"/>
  <c r="D211" i="20" s="1"/>
  <c r="C211" i="20" s="1"/>
  <c r="C215" i="16" l="1"/>
  <c r="B215" i="16"/>
  <c r="A216" i="16"/>
  <c r="D215" i="16"/>
  <c r="F214" i="20"/>
  <c r="A215" i="20"/>
  <c r="A217" i="18"/>
  <c r="C216" i="18"/>
  <c r="F216" i="18"/>
  <c r="E214" i="16"/>
  <c r="F214" i="16" s="1"/>
  <c r="G214" i="16" s="1"/>
  <c r="B213" i="20"/>
  <c r="E212" i="20"/>
  <c r="D212" i="20" s="1"/>
  <c r="C212" i="20" s="1"/>
  <c r="G212" i="20"/>
  <c r="B214" i="18"/>
  <c r="E213" i="18"/>
  <c r="D213" i="18" s="1"/>
  <c r="G213" i="18"/>
  <c r="A216" i="20" l="1"/>
  <c r="F215" i="20"/>
  <c r="A217" i="16"/>
  <c r="D216" i="16"/>
  <c r="C216" i="16"/>
  <c r="B216" i="16"/>
  <c r="E215" i="16"/>
  <c r="F215" i="16" s="1"/>
  <c r="G215" i="16" s="1"/>
  <c r="G214" i="18"/>
  <c r="B215" i="18"/>
  <c r="E214" i="18"/>
  <c r="D214" i="18" s="1"/>
  <c r="F217" i="18"/>
  <c r="A218" i="18"/>
  <c r="C217" i="18"/>
  <c r="B214" i="20"/>
  <c r="E213" i="20"/>
  <c r="D213" i="20" s="1"/>
  <c r="C213" i="20" s="1"/>
  <c r="G213" i="20"/>
  <c r="A218" i="16" l="1"/>
  <c r="D217" i="16"/>
  <c r="C217" i="16"/>
  <c r="B217" i="16"/>
  <c r="G215" i="18"/>
  <c r="B216" i="18"/>
  <c r="E215" i="18"/>
  <c r="D215" i="18" s="1"/>
  <c r="E216" i="16"/>
  <c r="F216" i="16" s="1"/>
  <c r="G216" i="16" s="1"/>
  <c r="C218" i="18"/>
  <c r="F218" i="18"/>
  <c r="A219" i="18"/>
  <c r="A217" i="20"/>
  <c r="F216" i="20"/>
  <c r="G214" i="20"/>
  <c r="B215" i="20"/>
  <c r="E214" i="20"/>
  <c r="D214" i="20" s="1"/>
  <c r="C214" i="20" s="1"/>
  <c r="E217" i="16" l="1"/>
  <c r="G215" i="20"/>
  <c r="B216" i="20"/>
  <c r="E215" i="20"/>
  <c r="D215" i="20" s="1"/>
  <c r="C215" i="20" s="1"/>
  <c r="A220" i="18"/>
  <c r="C219" i="18"/>
  <c r="F219" i="18"/>
  <c r="B217" i="18"/>
  <c r="E216" i="18"/>
  <c r="D216" i="18" s="1"/>
  <c r="G216" i="18"/>
  <c r="F217" i="16"/>
  <c r="G217" i="16" s="1"/>
  <c r="F217" i="20"/>
  <c r="A218" i="20"/>
  <c r="B218" i="16"/>
  <c r="A219" i="16"/>
  <c r="D218" i="16"/>
  <c r="C218" i="16"/>
  <c r="C219" i="16" l="1"/>
  <c r="B219" i="16"/>
  <c r="A220" i="16"/>
  <c r="D219" i="16"/>
  <c r="B217" i="20"/>
  <c r="E216" i="20"/>
  <c r="D216" i="20" s="1"/>
  <c r="C216" i="20" s="1"/>
  <c r="G216" i="20"/>
  <c r="E218" i="16"/>
  <c r="F218" i="16" s="1"/>
  <c r="G218" i="16" s="1"/>
  <c r="F218" i="20"/>
  <c r="A219" i="20"/>
  <c r="A221" i="18"/>
  <c r="C220" i="18"/>
  <c r="F220" i="18"/>
  <c r="B218" i="18"/>
  <c r="E217" i="18"/>
  <c r="D217" i="18" s="1"/>
  <c r="G217" i="18"/>
  <c r="A220" i="20" l="1"/>
  <c r="F219" i="20"/>
  <c r="A221" i="16"/>
  <c r="D220" i="16"/>
  <c r="C220" i="16"/>
  <c r="B220" i="16"/>
  <c r="F221" i="18"/>
  <c r="A222" i="18"/>
  <c r="C221" i="18"/>
  <c r="E219" i="16"/>
  <c r="F219" i="16" s="1"/>
  <c r="G219" i="16" s="1"/>
  <c r="G218" i="18"/>
  <c r="B219" i="18"/>
  <c r="E218" i="18"/>
  <c r="D218" i="18" s="1"/>
  <c r="B218" i="20"/>
  <c r="E217" i="20"/>
  <c r="D217" i="20" s="1"/>
  <c r="C217" i="20" s="1"/>
  <c r="G217" i="20"/>
  <c r="E220" i="16" l="1"/>
  <c r="G218" i="20"/>
  <c r="B219" i="20"/>
  <c r="E218" i="20"/>
  <c r="D218" i="20" s="1"/>
  <c r="C218" i="20" s="1"/>
  <c r="G219" i="18"/>
  <c r="B220" i="18"/>
  <c r="E219" i="18"/>
  <c r="D219" i="18" s="1"/>
  <c r="A221" i="20"/>
  <c r="F220" i="20"/>
  <c r="A222" i="16"/>
  <c r="D221" i="16"/>
  <c r="C221" i="16"/>
  <c r="B221" i="16"/>
  <c r="C222" i="18"/>
  <c r="F222" i="18"/>
  <c r="A223" i="18"/>
  <c r="F220" i="16"/>
  <c r="G220" i="16" s="1"/>
  <c r="B221" i="18" l="1"/>
  <c r="E220" i="18"/>
  <c r="D220" i="18" s="1"/>
  <c r="G220" i="18"/>
  <c r="G219" i="20"/>
  <c r="B220" i="20"/>
  <c r="E219" i="20"/>
  <c r="D219" i="20" s="1"/>
  <c r="C219" i="20" s="1"/>
  <c r="E221" i="16"/>
  <c r="F221" i="16" s="1"/>
  <c r="G221" i="16" s="1"/>
  <c r="B222" i="16"/>
  <c r="A223" i="16"/>
  <c r="D222" i="16"/>
  <c r="C222" i="16"/>
  <c r="A224" i="18"/>
  <c r="C223" i="18"/>
  <c r="F223" i="18"/>
  <c r="F221" i="20"/>
  <c r="A222" i="20"/>
  <c r="C223" i="16" l="1"/>
  <c r="B223" i="16"/>
  <c r="A224" i="16"/>
  <c r="D223" i="16"/>
  <c r="A225" i="18"/>
  <c r="C224" i="18"/>
  <c r="F224" i="18"/>
  <c r="E222" i="16"/>
  <c r="F222" i="16" s="1"/>
  <c r="G222" i="16" s="1"/>
  <c r="B221" i="20"/>
  <c r="E220" i="20"/>
  <c r="D220" i="20" s="1"/>
  <c r="C220" i="20" s="1"/>
  <c r="G220" i="20"/>
  <c r="B222" i="18"/>
  <c r="E221" i="18"/>
  <c r="D221" i="18" s="1"/>
  <c r="G221" i="18"/>
  <c r="F222" i="20"/>
  <c r="A223" i="20"/>
  <c r="A225" i="16" l="1"/>
  <c r="D224" i="16"/>
  <c r="C224" i="16"/>
  <c r="B224" i="16"/>
  <c r="B222" i="20"/>
  <c r="E221" i="20"/>
  <c r="D221" i="20" s="1"/>
  <c r="C221" i="20" s="1"/>
  <c r="G221" i="20"/>
  <c r="E223" i="16"/>
  <c r="F223" i="16" s="1"/>
  <c r="G223" i="16" s="1"/>
  <c r="A224" i="20"/>
  <c r="F223" i="20"/>
  <c r="G222" i="18"/>
  <c r="B223" i="18"/>
  <c r="E222" i="18"/>
  <c r="D222" i="18" s="1"/>
  <c r="F225" i="18"/>
  <c r="A226" i="18"/>
  <c r="C225" i="18"/>
  <c r="E224" i="16" l="1"/>
  <c r="F224" i="16" s="1"/>
  <c r="G224" i="16" s="1"/>
  <c r="C226" i="18"/>
  <c r="F226" i="18"/>
  <c r="A227" i="18"/>
  <c r="A225" i="20"/>
  <c r="F224" i="20"/>
  <c r="G223" i="18"/>
  <c r="B224" i="18"/>
  <c r="E223" i="18"/>
  <c r="D223" i="18" s="1"/>
  <c r="G222" i="20"/>
  <c r="B223" i="20"/>
  <c r="E222" i="20"/>
  <c r="D222" i="20" s="1"/>
  <c r="C222" i="20" s="1"/>
  <c r="A226" i="16"/>
  <c r="D225" i="16"/>
  <c r="C225" i="16"/>
  <c r="B225" i="16"/>
  <c r="B226" i="16" l="1"/>
  <c r="A227" i="16"/>
  <c r="D226" i="16"/>
  <c r="C226" i="16"/>
  <c r="E225" i="16"/>
  <c r="F225" i="16" s="1"/>
  <c r="G225" i="16" s="1"/>
  <c r="B225" i="18"/>
  <c r="E224" i="18"/>
  <c r="D224" i="18" s="1"/>
  <c r="G224" i="18"/>
  <c r="F225" i="20"/>
  <c r="A226" i="20"/>
  <c r="G223" i="20"/>
  <c r="B224" i="20"/>
  <c r="E223" i="20"/>
  <c r="D223" i="20" s="1"/>
  <c r="C223" i="20" s="1"/>
  <c r="A228" i="18"/>
  <c r="C227" i="18"/>
  <c r="F227" i="18"/>
  <c r="A229" i="18" l="1"/>
  <c r="C228" i="18"/>
  <c r="F228" i="18"/>
  <c r="B226" i="18"/>
  <c r="E225" i="18"/>
  <c r="D225" i="18" s="1"/>
  <c r="G225" i="18"/>
  <c r="C227" i="16"/>
  <c r="B227" i="16"/>
  <c r="A228" i="16"/>
  <c r="D227" i="16"/>
  <c r="F226" i="20"/>
  <c r="A227" i="20"/>
  <c r="B225" i="20"/>
  <c r="E224" i="20"/>
  <c r="D224" i="20" s="1"/>
  <c r="C224" i="20" s="1"/>
  <c r="G224" i="20"/>
  <c r="E226" i="16"/>
  <c r="F226" i="16" s="1"/>
  <c r="G226" i="16" s="1"/>
  <c r="E227" i="16" l="1"/>
  <c r="F227" i="16" s="1"/>
  <c r="G227" i="16" s="1"/>
  <c r="A228" i="20"/>
  <c r="F227" i="20"/>
  <c r="G226" i="18"/>
  <c r="B227" i="18"/>
  <c r="E226" i="18"/>
  <c r="D226" i="18" s="1"/>
  <c r="B226" i="20"/>
  <c r="E225" i="20"/>
  <c r="D225" i="20" s="1"/>
  <c r="C225" i="20" s="1"/>
  <c r="G225" i="20"/>
  <c r="A229" i="16"/>
  <c r="D228" i="16"/>
  <c r="C228" i="16"/>
  <c r="B228" i="16"/>
  <c r="F229" i="18"/>
  <c r="A230" i="18"/>
  <c r="C229" i="18"/>
  <c r="A230" i="16" l="1"/>
  <c r="D229" i="16"/>
  <c r="C229" i="16"/>
  <c r="B229" i="16"/>
  <c r="E228" i="16"/>
  <c r="F228" i="16" s="1"/>
  <c r="G228" i="16" s="1"/>
  <c r="G227" i="18"/>
  <c r="B228" i="18"/>
  <c r="E227" i="18"/>
  <c r="D227" i="18" s="1"/>
  <c r="A229" i="20"/>
  <c r="F228" i="20"/>
  <c r="C230" i="18"/>
  <c r="F230" i="18"/>
  <c r="A231" i="18"/>
  <c r="G226" i="20"/>
  <c r="B227" i="20"/>
  <c r="E226" i="20"/>
  <c r="D226" i="20" s="1"/>
  <c r="C226" i="20" s="1"/>
  <c r="E229" i="16" l="1"/>
  <c r="F229" i="16" s="1"/>
  <c r="G229" i="16" s="1"/>
  <c r="B229" i="18"/>
  <c r="E228" i="18"/>
  <c r="D228" i="18" s="1"/>
  <c r="G228" i="18"/>
  <c r="A232" i="18"/>
  <c r="C231" i="18"/>
  <c r="F231" i="18"/>
  <c r="F229" i="20"/>
  <c r="A230" i="20"/>
  <c r="G227" i="20"/>
  <c r="B228" i="20"/>
  <c r="E227" i="20"/>
  <c r="D227" i="20" s="1"/>
  <c r="C227" i="20" s="1"/>
  <c r="B230" i="16"/>
  <c r="A231" i="16"/>
  <c r="D230" i="16"/>
  <c r="C230" i="16"/>
  <c r="E230" i="16" l="1"/>
  <c r="F230" i="16" s="1"/>
  <c r="G230" i="16" s="1"/>
  <c r="B230" i="18"/>
  <c r="E229" i="18"/>
  <c r="D229" i="18" s="1"/>
  <c r="G229" i="18"/>
  <c r="C231" i="16"/>
  <c r="B231" i="16"/>
  <c r="A232" i="16"/>
  <c r="D231" i="16"/>
  <c r="F230" i="20"/>
  <c r="A231" i="20"/>
  <c r="A233" i="18"/>
  <c r="C232" i="18"/>
  <c r="F232" i="18"/>
  <c r="B229" i="20"/>
  <c r="E228" i="20"/>
  <c r="D228" i="20" s="1"/>
  <c r="C228" i="20" s="1"/>
  <c r="G228" i="20"/>
  <c r="A232" i="20" l="1"/>
  <c r="F231" i="20"/>
  <c r="E231" i="16"/>
  <c r="F231" i="16" s="1"/>
  <c r="G231" i="16" s="1"/>
  <c r="G230" i="18"/>
  <c r="B231" i="18"/>
  <c r="E230" i="18"/>
  <c r="D230" i="18" s="1"/>
  <c r="A233" i="16"/>
  <c r="D232" i="16"/>
  <c r="C232" i="16"/>
  <c r="B232" i="16"/>
  <c r="B230" i="20"/>
  <c r="E229" i="20"/>
  <c r="D229" i="20" s="1"/>
  <c r="C229" i="20" s="1"/>
  <c r="G229" i="20"/>
  <c r="F233" i="18"/>
  <c r="A234" i="18"/>
  <c r="C233" i="18"/>
  <c r="C234" i="18" l="1"/>
  <c r="F234" i="18"/>
  <c r="A235" i="18"/>
  <c r="A234" i="16"/>
  <c r="D233" i="16"/>
  <c r="C233" i="16"/>
  <c r="B233" i="16"/>
  <c r="E232" i="16"/>
  <c r="F232" i="16" s="1"/>
  <c r="G232" i="16" s="1"/>
  <c r="G231" i="18"/>
  <c r="B232" i="18"/>
  <c r="E231" i="18"/>
  <c r="D231" i="18" s="1"/>
  <c r="G230" i="20"/>
  <c r="B231" i="20"/>
  <c r="E230" i="20"/>
  <c r="D230" i="20" s="1"/>
  <c r="C230" i="20" s="1"/>
  <c r="A233" i="20"/>
  <c r="F232" i="20"/>
  <c r="B234" i="16" l="1"/>
  <c r="A235" i="16"/>
  <c r="D234" i="16"/>
  <c r="C234" i="16"/>
  <c r="B233" i="18"/>
  <c r="E232" i="18"/>
  <c r="D232" i="18" s="1"/>
  <c r="G232" i="18"/>
  <c r="E233" i="16"/>
  <c r="F233" i="16" s="1"/>
  <c r="G233" i="16" s="1"/>
  <c r="A236" i="18"/>
  <c r="C235" i="18"/>
  <c r="F235" i="18"/>
  <c r="G231" i="20"/>
  <c r="B232" i="20"/>
  <c r="E231" i="20"/>
  <c r="D231" i="20" s="1"/>
  <c r="C231" i="20" s="1"/>
  <c r="F233" i="20"/>
  <c r="A234" i="20"/>
  <c r="B233" i="20" l="1"/>
  <c r="E232" i="20"/>
  <c r="D232" i="20" s="1"/>
  <c r="C232" i="20" s="1"/>
  <c r="G232" i="20"/>
  <c r="A237" i="18"/>
  <c r="C236" i="18"/>
  <c r="F236" i="18"/>
  <c r="C235" i="16"/>
  <c r="B235" i="16"/>
  <c r="A236" i="16"/>
  <c r="D235" i="16"/>
  <c r="F234" i="20"/>
  <c r="A235" i="20"/>
  <c r="B234" i="18"/>
  <c r="E233" i="18"/>
  <c r="D233" i="18" s="1"/>
  <c r="G233" i="18"/>
  <c r="E234" i="16"/>
  <c r="F234" i="16" s="1"/>
  <c r="G234" i="16" s="1"/>
  <c r="G234" i="18" l="1"/>
  <c r="B235" i="18"/>
  <c r="E234" i="18"/>
  <c r="D234" i="18" s="1"/>
  <c r="A237" i="16"/>
  <c r="D236" i="16"/>
  <c r="C236" i="16"/>
  <c r="B236" i="16"/>
  <c r="B234" i="20"/>
  <c r="E233" i="20"/>
  <c r="D233" i="20" s="1"/>
  <c r="C233" i="20" s="1"/>
  <c r="G233" i="20"/>
  <c r="A236" i="20"/>
  <c r="F235" i="20"/>
  <c r="E235" i="16"/>
  <c r="F235" i="16" s="1"/>
  <c r="G235" i="16" s="1"/>
  <c r="F237" i="18"/>
  <c r="A238" i="18"/>
  <c r="C237" i="18"/>
  <c r="A237" i="20" l="1"/>
  <c r="F236" i="20"/>
  <c r="G234" i="20"/>
  <c r="B235" i="20"/>
  <c r="E234" i="20"/>
  <c r="D234" i="20" s="1"/>
  <c r="C234" i="20" s="1"/>
  <c r="A238" i="16"/>
  <c r="D237" i="16"/>
  <c r="C237" i="16"/>
  <c r="B237" i="16"/>
  <c r="E236" i="16"/>
  <c r="F236" i="16" s="1"/>
  <c r="G236" i="16" s="1"/>
  <c r="G235" i="18"/>
  <c r="B236" i="18"/>
  <c r="E235" i="18"/>
  <c r="D235" i="18" s="1"/>
  <c r="C238" i="18"/>
  <c r="F238" i="18"/>
  <c r="A239" i="18"/>
  <c r="G235" i="20" l="1"/>
  <c r="B236" i="20"/>
  <c r="E235" i="20"/>
  <c r="D235" i="20" s="1"/>
  <c r="C235" i="20" s="1"/>
  <c r="F237" i="16"/>
  <c r="G237" i="16" s="1"/>
  <c r="B238" i="16"/>
  <c r="A239" i="16"/>
  <c r="D238" i="16"/>
  <c r="C238" i="16"/>
  <c r="A240" i="18"/>
  <c r="C239" i="18"/>
  <c r="F239" i="18"/>
  <c r="B237" i="18"/>
  <c r="E236" i="18"/>
  <c r="D236" i="18" s="1"/>
  <c r="G236" i="18"/>
  <c r="E237" i="16"/>
  <c r="F237" i="20"/>
  <c r="A238" i="20"/>
  <c r="B238" i="18" l="1"/>
  <c r="E237" i="18"/>
  <c r="D237" i="18" s="1"/>
  <c r="G237" i="18"/>
  <c r="F238" i="20"/>
  <c r="A239" i="20"/>
  <c r="C239" i="16"/>
  <c r="B239" i="16"/>
  <c r="A240" i="16"/>
  <c r="D239" i="16"/>
  <c r="B237" i="20"/>
  <c r="E236" i="20"/>
  <c r="D236" i="20" s="1"/>
  <c r="C236" i="20" s="1"/>
  <c r="G236" i="20"/>
  <c r="A241" i="18"/>
  <c r="C240" i="18"/>
  <c r="F240" i="18"/>
  <c r="E238" i="16"/>
  <c r="F238" i="16" s="1"/>
  <c r="G238" i="16" s="1"/>
  <c r="E239" i="16" l="1"/>
  <c r="F239" i="16" s="1"/>
  <c r="G239" i="16" s="1"/>
  <c r="B238" i="20"/>
  <c r="E237" i="20"/>
  <c r="D237" i="20" s="1"/>
  <c r="C237" i="20" s="1"/>
  <c r="G237" i="20"/>
  <c r="F241" i="18"/>
  <c r="A242" i="18"/>
  <c r="C241" i="18"/>
  <c r="A240" i="20"/>
  <c r="F239" i="20"/>
  <c r="A241" i="16"/>
  <c r="D240" i="16"/>
  <c r="C240" i="16"/>
  <c r="B240" i="16"/>
  <c r="G238" i="18"/>
  <c r="B239" i="18"/>
  <c r="E238" i="18"/>
  <c r="D238" i="18" s="1"/>
  <c r="E240" i="16" l="1"/>
  <c r="C242" i="18"/>
  <c r="F242" i="18"/>
  <c r="A243" i="18"/>
  <c r="A241" i="20"/>
  <c r="F240" i="20"/>
  <c r="A242" i="16"/>
  <c r="D241" i="16"/>
  <c r="C241" i="16"/>
  <c r="B241" i="16"/>
  <c r="G238" i="20"/>
  <c r="B239" i="20"/>
  <c r="E238" i="20"/>
  <c r="D238" i="20" s="1"/>
  <c r="C238" i="20" s="1"/>
  <c r="G239" i="18"/>
  <c r="B240" i="18"/>
  <c r="E239" i="18"/>
  <c r="D239" i="18" s="1"/>
  <c r="F240" i="16"/>
  <c r="G240" i="16" s="1"/>
  <c r="B242" i="16" l="1"/>
  <c r="A243" i="16"/>
  <c r="D242" i="16"/>
  <c r="C242" i="16"/>
  <c r="E241" i="16"/>
  <c r="F241" i="16" s="1"/>
  <c r="G241" i="16" s="1"/>
  <c r="F241" i="20"/>
  <c r="A242" i="20"/>
  <c r="B241" i="18"/>
  <c r="E240" i="18"/>
  <c r="D240" i="18" s="1"/>
  <c r="G240" i="18"/>
  <c r="G239" i="20"/>
  <c r="B240" i="20"/>
  <c r="E239" i="20"/>
  <c r="D239" i="20" s="1"/>
  <c r="C239" i="20" s="1"/>
  <c r="A244" i="18"/>
  <c r="C243" i="18"/>
  <c r="F243" i="18"/>
  <c r="B241" i="20" l="1"/>
  <c r="E240" i="20"/>
  <c r="D240" i="20" s="1"/>
  <c r="C240" i="20" s="1"/>
  <c r="G240" i="20"/>
  <c r="A245" i="18"/>
  <c r="C244" i="18"/>
  <c r="F244" i="18"/>
  <c r="B242" i="18"/>
  <c r="E241" i="18"/>
  <c r="D241" i="18" s="1"/>
  <c r="G241" i="18"/>
  <c r="F242" i="20"/>
  <c r="A243" i="20"/>
  <c r="C243" i="16"/>
  <c r="B243" i="16"/>
  <c r="A244" i="16"/>
  <c r="D243" i="16"/>
  <c r="E242" i="16"/>
  <c r="F242" i="16" s="1"/>
  <c r="G242" i="16" s="1"/>
  <c r="G242" i="18" l="1"/>
  <c r="B243" i="18"/>
  <c r="E242" i="18"/>
  <c r="D242" i="18" s="1"/>
  <c r="E243" i="16"/>
  <c r="F243" i="16" s="1"/>
  <c r="G243" i="16" s="1"/>
  <c r="A244" i="20"/>
  <c r="F243" i="20"/>
  <c r="F245" i="18"/>
  <c r="A246" i="18"/>
  <c r="C245" i="18"/>
  <c r="A245" i="16"/>
  <c r="D244" i="16"/>
  <c r="C244" i="16"/>
  <c r="B244" i="16"/>
  <c r="B242" i="20"/>
  <c r="E241" i="20"/>
  <c r="D241" i="20" s="1"/>
  <c r="C241" i="20" s="1"/>
  <c r="G241" i="20"/>
  <c r="E244" i="16" l="1"/>
  <c r="A245" i="20"/>
  <c r="F244" i="20"/>
  <c r="G243" i="18"/>
  <c r="B244" i="18"/>
  <c r="E243" i="18"/>
  <c r="D243" i="18" s="1"/>
  <c r="C246" i="18"/>
  <c r="F246" i="18"/>
  <c r="A247" i="18"/>
  <c r="G242" i="20"/>
  <c r="B243" i="20"/>
  <c r="E242" i="20"/>
  <c r="D242" i="20" s="1"/>
  <c r="C242" i="20" s="1"/>
  <c r="A246" i="16"/>
  <c r="D245" i="16"/>
  <c r="C245" i="16"/>
  <c r="B245" i="16"/>
  <c r="F244" i="16"/>
  <c r="G244" i="16" s="1"/>
  <c r="F245" i="20" l="1"/>
  <c r="A246" i="20"/>
  <c r="B246" i="16"/>
  <c r="A247" i="16"/>
  <c r="D246" i="16"/>
  <c r="C246" i="16"/>
  <c r="A248" i="18"/>
  <c r="C247" i="18"/>
  <c r="F247" i="18"/>
  <c r="B245" i="18"/>
  <c r="E244" i="18"/>
  <c r="D244" i="18" s="1"/>
  <c r="G244" i="18"/>
  <c r="G243" i="20"/>
  <c r="B244" i="20"/>
  <c r="E243" i="20"/>
  <c r="D243" i="20" s="1"/>
  <c r="C243" i="20" s="1"/>
  <c r="E245" i="16"/>
  <c r="F245" i="16" s="1"/>
  <c r="G245" i="16" s="1"/>
  <c r="F246" i="20" l="1"/>
  <c r="A247" i="20"/>
  <c r="A249" i="18"/>
  <c r="C248" i="18"/>
  <c r="F248" i="18"/>
  <c r="B245" i="20"/>
  <c r="E244" i="20"/>
  <c r="D244" i="20" s="1"/>
  <c r="C244" i="20" s="1"/>
  <c r="G244" i="20"/>
  <c r="E246" i="16"/>
  <c r="F246" i="16" s="1"/>
  <c r="G246" i="16" s="1"/>
  <c r="B246" i="18"/>
  <c r="E245" i="18"/>
  <c r="D245" i="18" s="1"/>
  <c r="G245" i="18"/>
  <c r="C247" i="16"/>
  <c r="B247" i="16"/>
  <c r="A248" i="16"/>
  <c r="D247" i="16"/>
  <c r="E247" i="16" l="1"/>
  <c r="F249" i="18"/>
  <c r="A250" i="18"/>
  <c r="C249" i="18"/>
  <c r="F247" i="16"/>
  <c r="G247" i="16" s="1"/>
  <c r="B246" i="20"/>
  <c r="E245" i="20"/>
  <c r="D245" i="20" s="1"/>
  <c r="C245" i="20" s="1"/>
  <c r="G245" i="20"/>
  <c r="A248" i="20"/>
  <c r="F247" i="20"/>
  <c r="G246" i="18"/>
  <c r="B247" i="18"/>
  <c r="E246" i="18"/>
  <c r="D246" i="18" s="1"/>
  <c r="A249" i="16"/>
  <c r="D248" i="16"/>
  <c r="C248" i="16"/>
  <c r="B248" i="16"/>
  <c r="C250" i="18" l="1"/>
  <c r="F250" i="18"/>
  <c r="A251" i="18"/>
  <c r="A250" i="16"/>
  <c r="D249" i="16"/>
  <c r="C249" i="16"/>
  <c r="B249" i="16"/>
  <c r="G246" i="20"/>
  <c r="B247" i="20"/>
  <c r="E246" i="20"/>
  <c r="D246" i="20" s="1"/>
  <c r="C246" i="20" s="1"/>
  <c r="E248" i="16"/>
  <c r="F248" i="16" s="1"/>
  <c r="G248" i="16" s="1"/>
  <c r="A249" i="20"/>
  <c r="F248" i="20"/>
  <c r="G247" i="18"/>
  <c r="B248" i="18"/>
  <c r="E247" i="18"/>
  <c r="D247" i="18" s="1"/>
  <c r="A252" i="18" l="1"/>
  <c r="C251" i="18"/>
  <c r="F251" i="18"/>
  <c r="F249" i="20"/>
  <c r="A250" i="20"/>
  <c r="G247" i="20"/>
  <c r="B248" i="20"/>
  <c r="E247" i="20"/>
  <c r="D247" i="20" s="1"/>
  <c r="C247" i="20" s="1"/>
  <c r="E249" i="16"/>
  <c r="F249" i="16" s="1"/>
  <c r="G249" i="16" s="1"/>
  <c r="B249" i="18"/>
  <c r="E248" i="18"/>
  <c r="D248" i="18" s="1"/>
  <c r="G248" i="18"/>
  <c r="B250" i="16"/>
  <c r="A251" i="16"/>
  <c r="D250" i="16"/>
  <c r="C250" i="16"/>
  <c r="C251" i="16" l="1"/>
  <c r="B251" i="16"/>
  <c r="A252" i="16"/>
  <c r="D251" i="16"/>
  <c r="E250" i="16"/>
  <c r="G250" i="16"/>
  <c r="B249" i="20"/>
  <c r="E248" i="20"/>
  <c r="D248" i="20" s="1"/>
  <c r="C248" i="20" s="1"/>
  <c r="G248" i="20"/>
  <c r="B250" i="18"/>
  <c r="E249" i="18"/>
  <c r="D249" i="18" s="1"/>
  <c r="G249" i="18"/>
  <c r="F250" i="16"/>
  <c r="F250" i="20"/>
  <c r="A251" i="20"/>
  <c r="A253" i="18"/>
  <c r="C252" i="18"/>
  <c r="F252" i="18"/>
  <c r="A252" i="20" l="1"/>
  <c r="F251" i="20"/>
  <c r="B250" i="20"/>
  <c r="E249" i="20"/>
  <c r="D249" i="20" s="1"/>
  <c r="C249" i="20" s="1"/>
  <c r="G249" i="20"/>
  <c r="A253" i="16"/>
  <c r="D252" i="16"/>
  <c r="C252" i="16"/>
  <c r="B252" i="16"/>
  <c r="G250" i="18"/>
  <c r="B251" i="18"/>
  <c r="E250" i="18"/>
  <c r="D250" i="18" s="1"/>
  <c r="E251" i="16"/>
  <c r="F251" i="16" s="1"/>
  <c r="G251" i="16" s="1"/>
  <c r="F253" i="18"/>
  <c r="A254" i="18"/>
  <c r="C253" i="18"/>
  <c r="G250" i="20" l="1"/>
  <c r="B251" i="20"/>
  <c r="E250" i="20"/>
  <c r="D250" i="20" s="1"/>
  <c r="C250" i="20" s="1"/>
  <c r="A254" i="16"/>
  <c r="D253" i="16"/>
  <c r="C253" i="16"/>
  <c r="B253" i="16"/>
  <c r="F252" i="16"/>
  <c r="G252" i="16" s="1"/>
  <c r="E252" i="16"/>
  <c r="A253" i="20"/>
  <c r="F252" i="20"/>
  <c r="G251" i="18"/>
  <c r="B252" i="18"/>
  <c r="E251" i="18"/>
  <c r="D251" i="18" s="1"/>
  <c r="C254" i="18"/>
  <c r="F254" i="18"/>
  <c r="A255" i="18"/>
  <c r="F253" i="20" l="1"/>
  <c r="A254" i="20"/>
  <c r="E253" i="16"/>
  <c r="F253" i="16" s="1"/>
  <c r="G253" i="16" s="1"/>
  <c r="A256" i="18"/>
  <c r="C255" i="18"/>
  <c r="F255" i="18"/>
  <c r="B253" i="18"/>
  <c r="E252" i="18"/>
  <c r="D252" i="18" s="1"/>
  <c r="G252" i="18"/>
  <c r="G251" i="20"/>
  <c r="B252" i="20"/>
  <c r="E251" i="20"/>
  <c r="D251" i="20" s="1"/>
  <c r="C251" i="20" s="1"/>
  <c r="B254" i="16"/>
  <c r="A255" i="16"/>
  <c r="D254" i="16"/>
  <c r="C254" i="16"/>
  <c r="B254" i="18" l="1"/>
  <c r="E253" i="18"/>
  <c r="D253" i="18" s="1"/>
  <c r="G253" i="18"/>
  <c r="C255" i="16"/>
  <c r="B255" i="16"/>
  <c r="A256" i="16"/>
  <c r="D255" i="16"/>
  <c r="B253" i="20"/>
  <c r="E252" i="20"/>
  <c r="D252" i="20" s="1"/>
  <c r="C252" i="20" s="1"/>
  <c r="G252" i="20"/>
  <c r="E254" i="16"/>
  <c r="F254" i="16" s="1"/>
  <c r="G254" i="16" s="1"/>
  <c r="F254" i="20"/>
  <c r="A255" i="20"/>
  <c r="A257" i="18"/>
  <c r="C256" i="18"/>
  <c r="F256" i="18"/>
  <c r="A256" i="20" l="1"/>
  <c r="F255" i="20"/>
  <c r="A257" i="16"/>
  <c r="D256" i="16"/>
  <c r="C256" i="16"/>
  <c r="B256" i="16"/>
  <c r="F257" i="18"/>
  <c r="A258" i="18"/>
  <c r="C257" i="18"/>
  <c r="E255" i="16"/>
  <c r="G254" i="18"/>
  <c r="B255" i="18"/>
  <c r="E254" i="18"/>
  <c r="D254" i="18" s="1"/>
  <c r="F255" i="16"/>
  <c r="G255" i="16" s="1"/>
  <c r="B254" i="20"/>
  <c r="E253" i="20"/>
  <c r="D253" i="20" s="1"/>
  <c r="C253" i="20" s="1"/>
  <c r="G253" i="20"/>
  <c r="A258" i="16" l="1"/>
  <c r="D257" i="16"/>
  <c r="C257" i="16"/>
  <c r="B257" i="16"/>
  <c r="E256" i="16"/>
  <c r="F256" i="16" s="1"/>
  <c r="G256" i="16" s="1"/>
  <c r="G254" i="20"/>
  <c r="B255" i="20"/>
  <c r="E254" i="20"/>
  <c r="D254" i="20" s="1"/>
  <c r="C254" i="20" s="1"/>
  <c r="C258" i="18"/>
  <c r="F258" i="18"/>
  <c r="A259" i="18"/>
  <c r="G255" i="18"/>
  <c r="B256" i="18"/>
  <c r="E255" i="18"/>
  <c r="D255" i="18" s="1"/>
  <c r="A257" i="20"/>
  <c r="F256" i="20"/>
  <c r="B257" i="18" l="1"/>
  <c r="E256" i="18"/>
  <c r="D256" i="18" s="1"/>
  <c r="G256" i="18"/>
  <c r="A259" i="16"/>
  <c r="B258" i="16"/>
  <c r="D258" i="16"/>
  <c r="C258" i="16"/>
  <c r="F257" i="20"/>
  <c r="A258" i="20"/>
  <c r="A260" i="18"/>
  <c r="C259" i="18"/>
  <c r="F259" i="18"/>
  <c r="G255" i="20"/>
  <c r="B256" i="20"/>
  <c r="E255" i="20"/>
  <c r="D255" i="20" s="1"/>
  <c r="C255" i="20" s="1"/>
  <c r="E257" i="16"/>
  <c r="F257" i="16" s="1"/>
  <c r="G257" i="16" s="1"/>
  <c r="B257" i="20" l="1"/>
  <c r="E256" i="20"/>
  <c r="D256" i="20" s="1"/>
  <c r="C256" i="20" s="1"/>
  <c r="G256" i="20"/>
  <c r="A261" i="18"/>
  <c r="C260" i="18"/>
  <c r="F260" i="18"/>
  <c r="F258" i="20"/>
  <c r="A259" i="20"/>
  <c r="E258" i="16"/>
  <c r="F258" i="16" s="1"/>
  <c r="G258" i="16" s="1"/>
  <c r="B259" i="16"/>
  <c r="A260" i="16"/>
  <c r="D259" i="16"/>
  <c r="C259" i="16"/>
  <c r="B258" i="18"/>
  <c r="E257" i="18"/>
  <c r="D257" i="18" s="1"/>
  <c r="G257" i="18"/>
  <c r="G258" i="18" l="1"/>
  <c r="B259" i="18"/>
  <c r="E258" i="18"/>
  <c r="D258" i="18" s="1"/>
  <c r="E259" i="16"/>
  <c r="F259" i="16" s="1"/>
  <c r="G259" i="16" s="1"/>
  <c r="F261" i="18"/>
  <c r="A262" i="18"/>
  <c r="C261" i="18"/>
  <c r="C260" i="16"/>
  <c r="B260" i="16"/>
  <c r="A261" i="16"/>
  <c r="D260" i="16"/>
  <c r="A260" i="20"/>
  <c r="F259" i="20"/>
  <c r="B258" i="20"/>
  <c r="E257" i="20"/>
  <c r="D257" i="20" s="1"/>
  <c r="C257" i="20" s="1"/>
  <c r="G257" i="20"/>
  <c r="G258" i="20" l="1"/>
  <c r="B259" i="20"/>
  <c r="E258" i="20"/>
  <c r="D258" i="20" s="1"/>
  <c r="C258" i="20" s="1"/>
  <c r="A262" i="16"/>
  <c r="D261" i="16"/>
  <c r="C261" i="16"/>
  <c r="B261" i="16"/>
  <c r="C262" i="18"/>
  <c r="F262" i="18"/>
  <c r="A263" i="18"/>
  <c r="E260" i="16"/>
  <c r="F260" i="16" s="1"/>
  <c r="G260" i="16" s="1"/>
  <c r="A261" i="20"/>
  <c r="F260" i="20"/>
  <c r="G259" i="18"/>
  <c r="B260" i="18"/>
  <c r="E259" i="18"/>
  <c r="D259" i="18" s="1"/>
  <c r="B261" i="18" l="1"/>
  <c r="E260" i="18"/>
  <c r="D260" i="18" s="1"/>
  <c r="G260" i="18"/>
  <c r="E261" i="16"/>
  <c r="F261" i="16" s="1"/>
  <c r="G261" i="16" s="1"/>
  <c r="A264" i="18"/>
  <c r="C263" i="18"/>
  <c r="F263" i="18"/>
  <c r="G259" i="20"/>
  <c r="B260" i="20"/>
  <c r="E259" i="20"/>
  <c r="D259" i="20" s="1"/>
  <c r="C259" i="20" s="1"/>
  <c r="A263" i="16"/>
  <c r="D262" i="16"/>
  <c r="C262" i="16"/>
  <c r="B262" i="16"/>
  <c r="F261" i="20"/>
  <c r="A262" i="20"/>
  <c r="E262" i="16" l="1"/>
  <c r="B263" i="16"/>
  <c r="A264" i="16"/>
  <c r="D263" i="16"/>
  <c r="C263" i="16"/>
  <c r="B261" i="20"/>
  <c r="E260" i="20"/>
  <c r="D260" i="20" s="1"/>
  <c r="C260" i="20" s="1"/>
  <c r="G260" i="20"/>
  <c r="A265" i="18"/>
  <c r="C264" i="18"/>
  <c r="F264" i="18"/>
  <c r="F262" i="20"/>
  <c r="A263" i="20"/>
  <c r="F262" i="16"/>
  <c r="G262" i="16" s="1"/>
  <c r="B262" i="18"/>
  <c r="E261" i="18"/>
  <c r="D261" i="18" s="1"/>
  <c r="G261" i="18"/>
  <c r="G262" i="18" l="1"/>
  <c r="B263" i="18"/>
  <c r="E262" i="18"/>
  <c r="D262" i="18" s="1"/>
  <c r="C264" i="16"/>
  <c r="B264" i="16"/>
  <c r="A265" i="16"/>
  <c r="D264" i="16"/>
  <c r="B262" i="20"/>
  <c r="E261" i="20"/>
  <c r="D261" i="20" s="1"/>
  <c r="C261" i="20" s="1"/>
  <c r="G261" i="20"/>
  <c r="E263" i="16"/>
  <c r="F263" i="16" s="1"/>
  <c r="G263" i="16" s="1"/>
  <c r="A264" i="20"/>
  <c r="F263" i="20"/>
  <c r="F265" i="18"/>
  <c r="A266" i="18"/>
  <c r="C265" i="18"/>
  <c r="G262" i="20" l="1"/>
  <c r="B263" i="20"/>
  <c r="E262" i="20"/>
  <c r="D262" i="20" s="1"/>
  <c r="C262" i="20" s="1"/>
  <c r="A266" i="16"/>
  <c r="D265" i="16"/>
  <c r="C265" i="16"/>
  <c r="B265" i="16"/>
  <c r="G263" i="18"/>
  <c r="B264" i="18"/>
  <c r="E263" i="18"/>
  <c r="D263" i="18" s="1"/>
  <c r="C266" i="18"/>
  <c r="F266" i="18"/>
  <c r="A267" i="18"/>
  <c r="A265" i="20"/>
  <c r="F264" i="20"/>
  <c r="E264" i="16"/>
  <c r="F264" i="16" s="1"/>
  <c r="G264" i="16" s="1"/>
  <c r="E265" i="16" l="1"/>
  <c r="F265" i="16" s="1"/>
  <c r="G265" i="16" s="1"/>
  <c r="A268" i="18"/>
  <c r="C267" i="18"/>
  <c r="F267" i="18"/>
  <c r="F265" i="20"/>
  <c r="A266" i="20"/>
  <c r="G263" i="20"/>
  <c r="B264" i="20"/>
  <c r="E263" i="20"/>
  <c r="D263" i="20" s="1"/>
  <c r="C263" i="20" s="1"/>
  <c r="B265" i="18"/>
  <c r="E264" i="18"/>
  <c r="D264" i="18" s="1"/>
  <c r="G264" i="18"/>
  <c r="A267" i="16"/>
  <c r="D266" i="16"/>
  <c r="C266" i="16"/>
  <c r="B266" i="16"/>
  <c r="F266" i="20" l="1"/>
  <c r="A267" i="20"/>
  <c r="A269" i="18"/>
  <c r="C268" i="18"/>
  <c r="F268" i="18"/>
  <c r="B266" i="18"/>
  <c r="E265" i="18"/>
  <c r="D265" i="18" s="1"/>
  <c r="G265" i="18"/>
  <c r="B267" i="16"/>
  <c r="A268" i="16"/>
  <c r="D267" i="16"/>
  <c r="C267" i="16"/>
  <c r="E266" i="16"/>
  <c r="F266" i="16" s="1"/>
  <c r="G266" i="16" s="1"/>
  <c r="B265" i="20"/>
  <c r="E264" i="20"/>
  <c r="D264" i="20" s="1"/>
  <c r="C264" i="20" s="1"/>
  <c r="G264" i="20"/>
  <c r="F269" i="18" l="1"/>
  <c r="A270" i="18"/>
  <c r="C269" i="18"/>
  <c r="C268" i="16"/>
  <c r="B268" i="16"/>
  <c r="A269" i="16"/>
  <c r="D268" i="16"/>
  <c r="G266" i="18"/>
  <c r="B267" i="18"/>
  <c r="E266" i="18"/>
  <c r="D266" i="18" s="1"/>
  <c r="A268" i="20"/>
  <c r="F267" i="20"/>
  <c r="E267" i="16"/>
  <c r="F267" i="16" s="1"/>
  <c r="G267" i="16" s="1"/>
  <c r="B266" i="20"/>
  <c r="E265" i="20"/>
  <c r="D265" i="20" s="1"/>
  <c r="C265" i="20" s="1"/>
  <c r="G265" i="20"/>
  <c r="G266" i="20" l="1"/>
  <c r="B267" i="20"/>
  <c r="E266" i="20"/>
  <c r="D266" i="20" s="1"/>
  <c r="C266" i="20" s="1"/>
  <c r="A269" i="20"/>
  <c r="F268" i="20"/>
  <c r="A270" i="16"/>
  <c r="D269" i="16"/>
  <c r="C269" i="16"/>
  <c r="B269" i="16"/>
  <c r="C270" i="18"/>
  <c r="F270" i="18"/>
  <c r="A271" i="18"/>
  <c r="G267" i="18"/>
  <c r="B268" i="18"/>
  <c r="E267" i="18"/>
  <c r="D267" i="18" s="1"/>
  <c r="E268" i="16"/>
  <c r="F268" i="16" s="1"/>
  <c r="G268" i="16" s="1"/>
  <c r="F269" i="20" l="1"/>
  <c r="A270" i="20"/>
  <c r="B269" i="18"/>
  <c r="E268" i="18"/>
  <c r="D268" i="18" s="1"/>
  <c r="G268" i="18"/>
  <c r="A271" i="16"/>
  <c r="D270" i="16"/>
  <c r="C270" i="16"/>
  <c r="B270" i="16"/>
  <c r="E269" i="16"/>
  <c r="F269" i="16" s="1"/>
  <c r="G269" i="16" s="1"/>
  <c r="G267" i="20"/>
  <c r="B268" i="20"/>
  <c r="E267" i="20"/>
  <c r="D267" i="20" s="1"/>
  <c r="C267" i="20" s="1"/>
  <c r="A272" i="18"/>
  <c r="C271" i="18"/>
  <c r="F271" i="18"/>
  <c r="B270" i="18" l="1"/>
  <c r="E269" i="18"/>
  <c r="D269" i="18" s="1"/>
  <c r="G269" i="18"/>
  <c r="B271" i="16"/>
  <c r="A272" i="16"/>
  <c r="D271" i="16"/>
  <c r="C271" i="16"/>
  <c r="F270" i="20"/>
  <c r="A271" i="20"/>
  <c r="B269" i="20"/>
  <c r="E268" i="20"/>
  <c r="D268" i="20" s="1"/>
  <c r="C268" i="20" s="1"/>
  <c r="G268" i="20"/>
  <c r="E270" i="16"/>
  <c r="F270" i="16" s="1"/>
  <c r="G270" i="16" s="1"/>
  <c r="A273" i="18"/>
  <c r="C272" i="18"/>
  <c r="F272" i="18"/>
  <c r="F273" i="18" l="1"/>
  <c r="A274" i="18"/>
  <c r="C273" i="18"/>
  <c r="B270" i="20"/>
  <c r="E269" i="20"/>
  <c r="D269" i="20" s="1"/>
  <c r="C269" i="20" s="1"/>
  <c r="G269" i="20"/>
  <c r="A272" i="20"/>
  <c r="F271" i="20"/>
  <c r="C272" i="16"/>
  <c r="B272" i="16"/>
  <c r="A273" i="16"/>
  <c r="D272" i="16"/>
  <c r="G270" i="18"/>
  <c r="B271" i="18"/>
  <c r="E270" i="18"/>
  <c r="D270" i="18" s="1"/>
  <c r="E271" i="16"/>
  <c r="F271" i="16" s="1"/>
  <c r="G271" i="16" s="1"/>
  <c r="A274" i="16" l="1"/>
  <c r="D273" i="16"/>
  <c r="C273" i="16"/>
  <c r="B273" i="16"/>
  <c r="A273" i="20"/>
  <c r="F272" i="20"/>
  <c r="G270" i="20"/>
  <c r="B271" i="20"/>
  <c r="E270" i="20"/>
  <c r="D270" i="20" s="1"/>
  <c r="C270" i="20" s="1"/>
  <c r="G271" i="18"/>
  <c r="B272" i="18"/>
  <c r="E271" i="18"/>
  <c r="D271" i="18" s="1"/>
  <c r="E272" i="16"/>
  <c r="C274" i="18"/>
  <c r="F274" i="18"/>
  <c r="A275" i="18"/>
  <c r="F272" i="16"/>
  <c r="G272" i="16" s="1"/>
  <c r="G271" i="20" l="1"/>
  <c r="B272" i="20"/>
  <c r="E271" i="20"/>
  <c r="D271" i="20" s="1"/>
  <c r="C271" i="20" s="1"/>
  <c r="G273" i="16"/>
  <c r="E273" i="16"/>
  <c r="B273" i="18"/>
  <c r="E272" i="18"/>
  <c r="D272" i="18" s="1"/>
  <c r="G272" i="18"/>
  <c r="F273" i="16"/>
  <c r="A276" i="18"/>
  <c r="C275" i="18"/>
  <c r="F275" i="18"/>
  <c r="F273" i="20"/>
  <c r="A274" i="20"/>
  <c r="A275" i="16"/>
  <c r="D274" i="16"/>
  <c r="C274" i="16"/>
  <c r="B274" i="16"/>
  <c r="B275" i="16" l="1"/>
  <c r="A276" i="16"/>
  <c r="D275" i="16"/>
  <c r="C275" i="16"/>
  <c r="E274" i="16"/>
  <c r="F274" i="16" s="1"/>
  <c r="G274" i="16" s="1"/>
  <c r="F274" i="20"/>
  <c r="A275" i="20"/>
  <c r="A277" i="18"/>
  <c r="C276" i="18"/>
  <c r="F276" i="18"/>
  <c r="B274" i="18"/>
  <c r="E273" i="18"/>
  <c r="D273" i="18" s="1"/>
  <c r="G273" i="18"/>
  <c r="B273" i="20"/>
  <c r="E272" i="20"/>
  <c r="D272" i="20" s="1"/>
  <c r="C272" i="20" s="1"/>
  <c r="G272" i="20"/>
  <c r="B274" i="20" l="1"/>
  <c r="E273" i="20"/>
  <c r="D273" i="20" s="1"/>
  <c r="C273" i="20" s="1"/>
  <c r="G273" i="20"/>
  <c r="C276" i="16"/>
  <c r="B276" i="16"/>
  <c r="A277" i="16"/>
  <c r="D276" i="16"/>
  <c r="F277" i="18"/>
  <c r="A278" i="18"/>
  <c r="C277" i="18"/>
  <c r="E275" i="16"/>
  <c r="F275" i="16" s="1"/>
  <c r="G275" i="16" s="1"/>
  <c r="G274" i="18"/>
  <c r="B275" i="18"/>
  <c r="E274" i="18"/>
  <c r="D274" i="18" s="1"/>
  <c r="A276" i="20"/>
  <c r="F275" i="20"/>
  <c r="G275" i="18" l="1"/>
  <c r="B276" i="18"/>
  <c r="E275" i="18"/>
  <c r="D275" i="18" s="1"/>
  <c r="A278" i="16"/>
  <c r="D277" i="16"/>
  <c r="C277" i="16"/>
  <c r="B277" i="16"/>
  <c r="C278" i="18"/>
  <c r="F278" i="18"/>
  <c r="A279" i="18"/>
  <c r="E276" i="16"/>
  <c r="F276" i="16" s="1"/>
  <c r="G276" i="16" s="1"/>
  <c r="A277" i="20"/>
  <c r="F276" i="20"/>
  <c r="G274" i="20"/>
  <c r="B275" i="20"/>
  <c r="E274" i="20"/>
  <c r="D274" i="20" s="1"/>
  <c r="C274" i="20" s="1"/>
  <c r="E277" i="16" l="1"/>
  <c r="A280" i="18"/>
  <c r="C279" i="18"/>
  <c r="F279" i="18"/>
  <c r="B277" i="18"/>
  <c r="E276" i="18"/>
  <c r="D276" i="18" s="1"/>
  <c r="G276" i="18"/>
  <c r="F277" i="20"/>
  <c r="A278" i="20"/>
  <c r="F277" i="16"/>
  <c r="G277" i="16" s="1"/>
  <c r="G275" i="20"/>
  <c r="B276" i="20"/>
  <c r="E275" i="20"/>
  <c r="D275" i="20" s="1"/>
  <c r="C275" i="20" s="1"/>
  <c r="A279" i="16"/>
  <c r="D278" i="16"/>
  <c r="C278" i="16"/>
  <c r="B278" i="16"/>
  <c r="B279" i="16" l="1"/>
  <c r="A280" i="16"/>
  <c r="D279" i="16"/>
  <c r="C279" i="16"/>
  <c r="A281" i="18"/>
  <c r="C280" i="18"/>
  <c r="F280" i="18"/>
  <c r="F278" i="20"/>
  <c r="A279" i="20"/>
  <c r="B278" i="18"/>
  <c r="E277" i="18"/>
  <c r="D277" i="18" s="1"/>
  <c r="G277" i="18"/>
  <c r="E278" i="16"/>
  <c r="F278" i="16" s="1"/>
  <c r="G278" i="16" s="1"/>
  <c r="B277" i="20"/>
  <c r="E276" i="20"/>
  <c r="D276" i="20" s="1"/>
  <c r="C276" i="20" s="1"/>
  <c r="G276" i="20"/>
  <c r="G278" i="18" l="1"/>
  <c r="B279" i="18"/>
  <c r="E278" i="18"/>
  <c r="D278" i="18" s="1"/>
  <c r="C280" i="16"/>
  <c r="B280" i="16"/>
  <c r="A281" i="16"/>
  <c r="D280" i="16"/>
  <c r="A280" i="20"/>
  <c r="F279" i="20"/>
  <c r="F281" i="18"/>
  <c r="A282" i="18"/>
  <c r="C281" i="18"/>
  <c r="E279" i="16"/>
  <c r="F279" i="16" s="1"/>
  <c r="G279" i="16" s="1"/>
  <c r="B278" i="20"/>
  <c r="E277" i="20"/>
  <c r="D277" i="20" s="1"/>
  <c r="C277" i="20" s="1"/>
  <c r="G277" i="20"/>
  <c r="G278" i="20" l="1"/>
  <c r="B279" i="20"/>
  <c r="E278" i="20"/>
  <c r="D278" i="20" s="1"/>
  <c r="C278" i="20" s="1"/>
  <c r="C282" i="18"/>
  <c r="F282" i="18"/>
  <c r="A283" i="18"/>
  <c r="A282" i="16"/>
  <c r="D281" i="16"/>
  <c r="C281" i="16"/>
  <c r="B281" i="16"/>
  <c r="G279" i="18"/>
  <c r="B280" i="18"/>
  <c r="E279" i="18"/>
  <c r="D279" i="18" s="1"/>
  <c r="E280" i="16"/>
  <c r="F280" i="16" s="1"/>
  <c r="G280" i="16" s="1"/>
  <c r="A281" i="20"/>
  <c r="F280" i="20"/>
  <c r="A283" i="16" l="1"/>
  <c r="D282" i="16"/>
  <c r="C282" i="16"/>
  <c r="B282" i="16"/>
  <c r="E281" i="16"/>
  <c r="A284" i="18"/>
  <c r="F283" i="18"/>
  <c r="C283" i="18"/>
  <c r="G279" i="20"/>
  <c r="B280" i="20"/>
  <c r="E279" i="20"/>
  <c r="D279" i="20" s="1"/>
  <c r="C279" i="20" s="1"/>
  <c r="F281" i="20"/>
  <c r="A282" i="20"/>
  <c r="B281" i="18"/>
  <c r="E280" i="18"/>
  <c r="D280" i="18" s="1"/>
  <c r="G280" i="18"/>
  <c r="F281" i="16"/>
  <c r="G281" i="16" s="1"/>
  <c r="E282" i="16" l="1"/>
  <c r="B281" i="20"/>
  <c r="E280" i="20"/>
  <c r="D280" i="20" s="1"/>
  <c r="C280" i="20" s="1"/>
  <c r="G280" i="20"/>
  <c r="F284" i="18"/>
  <c r="A285" i="18"/>
  <c r="C284" i="18"/>
  <c r="F282" i="20"/>
  <c r="A283" i="20"/>
  <c r="F282" i="16"/>
  <c r="G282" i="16" s="1"/>
  <c r="B282" i="18"/>
  <c r="E281" i="18"/>
  <c r="D281" i="18" s="1"/>
  <c r="G281" i="18"/>
  <c r="B283" i="16"/>
  <c r="A284" i="16"/>
  <c r="D283" i="16"/>
  <c r="C283" i="16"/>
  <c r="C284" i="16" l="1"/>
  <c r="B284" i="16"/>
  <c r="A285" i="16"/>
  <c r="D284" i="16"/>
  <c r="B283" i="18"/>
  <c r="G282" i="18"/>
  <c r="E282" i="18"/>
  <c r="D282" i="18" s="1"/>
  <c r="E283" i="16"/>
  <c r="F283" i="16" s="1"/>
  <c r="G283" i="16" s="1"/>
  <c r="C285" i="18"/>
  <c r="F285" i="18"/>
  <c r="A286" i="18"/>
  <c r="B282" i="20"/>
  <c r="E281" i="20"/>
  <c r="D281" i="20" s="1"/>
  <c r="C281" i="20" s="1"/>
  <c r="G281" i="20"/>
  <c r="A284" i="20"/>
  <c r="F283" i="20"/>
  <c r="A287" i="18" l="1"/>
  <c r="C286" i="18"/>
  <c r="F286" i="18"/>
  <c r="A285" i="20"/>
  <c r="F284" i="20"/>
  <c r="A286" i="16"/>
  <c r="D285" i="16"/>
  <c r="C285" i="16"/>
  <c r="B285" i="16"/>
  <c r="E284" i="16"/>
  <c r="F284" i="16" s="1"/>
  <c r="G284" i="16" s="1"/>
  <c r="G282" i="20"/>
  <c r="B283" i="20"/>
  <c r="E282" i="20"/>
  <c r="D282" i="20" s="1"/>
  <c r="C282" i="20" s="1"/>
  <c r="B284" i="18"/>
  <c r="G283" i="18"/>
  <c r="E283" i="18"/>
  <c r="D283" i="18" s="1"/>
  <c r="B285" i="18" l="1"/>
  <c r="E284" i="18"/>
  <c r="D284" i="18" s="1"/>
  <c r="G284" i="18"/>
  <c r="A287" i="16"/>
  <c r="D286" i="16"/>
  <c r="C286" i="16"/>
  <c r="B286" i="16"/>
  <c r="G283" i="20"/>
  <c r="B284" i="20"/>
  <c r="E283" i="20"/>
  <c r="D283" i="20" s="1"/>
  <c r="C283" i="20" s="1"/>
  <c r="E285" i="16"/>
  <c r="F285" i="16" s="1"/>
  <c r="G285" i="16" s="1"/>
  <c r="F285" i="20"/>
  <c r="A286" i="20"/>
  <c r="A288" i="18"/>
  <c r="C287" i="18"/>
  <c r="F287" i="18"/>
  <c r="F288" i="18" l="1"/>
  <c r="A289" i="18"/>
  <c r="C288" i="18"/>
  <c r="E286" i="16"/>
  <c r="F286" i="16" s="1"/>
  <c r="G286" i="16" s="1"/>
  <c r="F286" i="20"/>
  <c r="A287" i="20"/>
  <c r="B285" i="20"/>
  <c r="E284" i="20"/>
  <c r="D284" i="20" s="1"/>
  <c r="C284" i="20" s="1"/>
  <c r="G284" i="20"/>
  <c r="B287" i="16"/>
  <c r="A288" i="16"/>
  <c r="D287" i="16"/>
  <c r="C287" i="16"/>
  <c r="G285" i="18"/>
  <c r="B286" i="18"/>
  <c r="E285" i="18"/>
  <c r="D285" i="18" s="1"/>
  <c r="E287" i="16" l="1"/>
  <c r="F287" i="16" s="1"/>
  <c r="G287" i="16" s="1"/>
  <c r="B286" i="20"/>
  <c r="E285" i="20"/>
  <c r="D285" i="20" s="1"/>
  <c r="C285" i="20" s="1"/>
  <c r="G285" i="20"/>
  <c r="A288" i="20"/>
  <c r="F287" i="20"/>
  <c r="C289" i="18"/>
  <c r="F289" i="18"/>
  <c r="A290" i="18"/>
  <c r="G286" i="18"/>
  <c r="B287" i="18"/>
  <c r="E286" i="18"/>
  <c r="D286" i="18" s="1"/>
  <c r="C288" i="16"/>
  <c r="B288" i="16"/>
  <c r="A289" i="16"/>
  <c r="D288" i="16"/>
  <c r="E288" i="16" l="1"/>
  <c r="F288" i="16" s="1"/>
  <c r="G288" i="16" s="1"/>
  <c r="A291" i="18"/>
  <c r="C290" i="18"/>
  <c r="F290" i="18"/>
  <c r="G286" i="20"/>
  <c r="B287" i="20"/>
  <c r="E286" i="20"/>
  <c r="D286" i="20" s="1"/>
  <c r="C286" i="20" s="1"/>
  <c r="A289" i="20"/>
  <c r="F288" i="20"/>
  <c r="A290" i="16"/>
  <c r="D289" i="16"/>
  <c r="C289" i="16"/>
  <c r="B289" i="16"/>
  <c r="B288" i="18"/>
  <c r="E287" i="18"/>
  <c r="D287" i="18" s="1"/>
  <c r="G287" i="18"/>
  <c r="E289" i="16" l="1"/>
  <c r="B289" i="18"/>
  <c r="E288" i="18"/>
  <c r="D288" i="18" s="1"/>
  <c r="G288" i="18"/>
  <c r="A291" i="16"/>
  <c r="D290" i="16"/>
  <c r="C290" i="16"/>
  <c r="B290" i="16"/>
  <c r="A292" i="18"/>
  <c r="C291" i="18"/>
  <c r="F291" i="18"/>
  <c r="G287" i="20"/>
  <c r="B288" i="20"/>
  <c r="E287" i="20"/>
  <c r="D287" i="20" s="1"/>
  <c r="C287" i="20" s="1"/>
  <c r="F289" i="20"/>
  <c r="A290" i="20"/>
  <c r="F289" i="16"/>
  <c r="G289" i="16" s="1"/>
  <c r="G289" i="18" l="1"/>
  <c r="B290" i="18"/>
  <c r="E289" i="18"/>
  <c r="D289" i="18" s="1"/>
  <c r="B289" i="20"/>
  <c r="E288" i="20"/>
  <c r="D288" i="20" s="1"/>
  <c r="C288" i="20" s="1"/>
  <c r="G288" i="20"/>
  <c r="F292" i="18"/>
  <c r="A293" i="18"/>
  <c r="C292" i="18"/>
  <c r="B291" i="16"/>
  <c r="A292" i="16"/>
  <c r="D291" i="16"/>
  <c r="C291" i="16"/>
  <c r="F290" i="20"/>
  <c r="A291" i="20"/>
  <c r="E290" i="16"/>
  <c r="F290" i="16" s="1"/>
  <c r="G290" i="16" s="1"/>
  <c r="F291" i="20" l="1"/>
  <c r="A292" i="20"/>
  <c r="C292" i="16"/>
  <c r="B292" i="16"/>
  <c r="A293" i="16"/>
  <c r="D292" i="16"/>
  <c r="E291" i="16"/>
  <c r="F291" i="16" s="1"/>
  <c r="G291" i="16" s="1"/>
  <c r="G290" i="18"/>
  <c r="B291" i="18"/>
  <c r="E290" i="18"/>
  <c r="D290" i="18" s="1"/>
  <c r="C293" i="18"/>
  <c r="F293" i="18"/>
  <c r="A294" i="18"/>
  <c r="B290" i="20"/>
  <c r="E289" i="20"/>
  <c r="D289" i="20" s="1"/>
  <c r="C289" i="20" s="1"/>
  <c r="G289" i="20"/>
  <c r="G290" i="20" l="1"/>
  <c r="B291" i="20"/>
  <c r="E290" i="20"/>
  <c r="D290" i="20" s="1"/>
  <c r="C290" i="20" s="1"/>
  <c r="E292" i="16"/>
  <c r="F292" i="16" s="1"/>
  <c r="G292" i="16" s="1"/>
  <c r="A295" i="18"/>
  <c r="C294" i="18"/>
  <c r="F294" i="18"/>
  <c r="B292" i="18"/>
  <c r="E291" i="18"/>
  <c r="D291" i="18" s="1"/>
  <c r="G291" i="18"/>
  <c r="A293" i="20"/>
  <c r="F292" i="20"/>
  <c r="A294" i="16"/>
  <c r="D293" i="16"/>
  <c r="C293" i="16"/>
  <c r="B293" i="16"/>
  <c r="A295" i="16" l="1"/>
  <c r="D294" i="16"/>
  <c r="C294" i="16"/>
  <c r="B294" i="16"/>
  <c r="E293" i="16"/>
  <c r="F293" i="16" s="1"/>
  <c r="G293" i="16" s="1"/>
  <c r="A296" i="18"/>
  <c r="C295" i="18"/>
  <c r="F295" i="18"/>
  <c r="G291" i="20"/>
  <c r="B292" i="20"/>
  <c r="E291" i="20"/>
  <c r="D291" i="20" s="1"/>
  <c r="C291" i="20" s="1"/>
  <c r="A294" i="20"/>
  <c r="F293" i="20"/>
  <c r="B293" i="18"/>
  <c r="E292" i="18"/>
  <c r="D292" i="18" s="1"/>
  <c r="G292" i="18"/>
  <c r="G293" i="18" l="1"/>
  <c r="B294" i="18"/>
  <c r="E293" i="18"/>
  <c r="D293" i="18" s="1"/>
  <c r="G292" i="20"/>
  <c r="B293" i="20"/>
  <c r="E292" i="20"/>
  <c r="D292" i="20" s="1"/>
  <c r="C292" i="20" s="1"/>
  <c r="F296" i="18"/>
  <c r="A297" i="18"/>
  <c r="C296" i="18"/>
  <c r="F294" i="20"/>
  <c r="A295" i="20"/>
  <c r="B295" i="16"/>
  <c r="A296" i="16"/>
  <c r="D295" i="16"/>
  <c r="C295" i="16"/>
  <c r="E294" i="16"/>
  <c r="F294" i="16" s="1"/>
  <c r="G294" i="16" s="1"/>
  <c r="F295" i="20" l="1"/>
  <c r="A296" i="20"/>
  <c r="C297" i="18"/>
  <c r="F297" i="18"/>
  <c r="A298" i="18"/>
  <c r="C296" i="16"/>
  <c r="B296" i="16"/>
  <c r="A297" i="16"/>
  <c r="D296" i="16"/>
  <c r="G294" i="18"/>
  <c r="B295" i="18"/>
  <c r="E294" i="18"/>
  <c r="D294" i="18" s="1"/>
  <c r="E295" i="16"/>
  <c r="F295" i="16" s="1"/>
  <c r="G295" i="16" s="1"/>
  <c r="B294" i="20"/>
  <c r="E293" i="20"/>
  <c r="D293" i="20" s="1"/>
  <c r="C293" i="20" s="1"/>
  <c r="G293" i="20"/>
  <c r="B295" i="20" l="1"/>
  <c r="E294" i="20"/>
  <c r="D294" i="20" s="1"/>
  <c r="C294" i="20" s="1"/>
  <c r="G294" i="20"/>
  <c r="B296" i="18"/>
  <c r="E295" i="18"/>
  <c r="D295" i="18" s="1"/>
  <c r="G295" i="18"/>
  <c r="E296" i="16"/>
  <c r="F296" i="16" s="1"/>
  <c r="G296" i="16" s="1"/>
  <c r="A297" i="20"/>
  <c r="F296" i="20"/>
  <c r="A298" i="16"/>
  <c r="D297" i="16"/>
  <c r="C297" i="16"/>
  <c r="B297" i="16"/>
  <c r="A299" i="18"/>
  <c r="C298" i="18"/>
  <c r="F298" i="18"/>
  <c r="A300" i="18" l="1"/>
  <c r="C299" i="18"/>
  <c r="F299" i="18"/>
  <c r="A299" i="16"/>
  <c r="D298" i="16"/>
  <c r="C298" i="16"/>
  <c r="B298" i="16"/>
  <c r="B297" i="18"/>
  <c r="E296" i="18"/>
  <c r="D296" i="18" s="1"/>
  <c r="G296" i="18"/>
  <c r="E297" i="16"/>
  <c r="F297" i="16" s="1"/>
  <c r="G297" i="16" s="1"/>
  <c r="A298" i="20"/>
  <c r="F297" i="20"/>
  <c r="G295" i="20"/>
  <c r="B296" i="20"/>
  <c r="E295" i="20"/>
  <c r="D295" i="20" s="1"/>
  <c r="C295" i="20" s="1"/>
  <c r="G297" i="18" l="1"/>
  <c r="B298" i="18"/>
  <c r="E297" i="18"/>
  <c r="D297" i="18" s="1"/>
  <c r="B299" i="16"/>
  <c r="A300" i="16"/>
  <c r="D299" i="16"/>
  <c r="C299" i="16"/>
  <c r="E298" i="16"/>
  <c r="F298" i="16" s="1"/>
  <c r="G298" i="16" s="1"/>
  <c r="G296" i="20"/>
  <c r="B297" i="20"/>
  <c r="E296" i="20"/>
  <c r="D296" i="20" s="1"/>
  <c r="C296" i="20" s="1"/>
  <c r="F298" i="20"/>
  <c r="A299" i="20"/>
  <c r="F300" i="18"/>
  <c r="A301" i="18"/>
  <c r="C300" i="18"/>
  <c r="E299" i="16" l="1"/>
  <c r="B298" i="20"/>
  <c r="E297" i="20"/>
  <c r="D297" i="20" s="1"/>
  <c r="C297" i="20" s="1"/>
  <c r="G297" i="20"/>
  <c r="F299" i="20"/>
  <c r="A300" i="20"/>
  <c r="F299" i="16"/>
  <c r="G299" i="16" s="1"/>
  <c r="G298" i="18"/>
  <c r="B299" i="18"/>
  <c r="E298" i="18"/>
  <c r="D298" i="18" s="1"/>
  <c r="C301" i="18"/>
  <c r="F301" i="18"/>
  <c r="A302" i="18"/>
  <c r="C300" i="16"/>
  <c r="B300" i="16"/>
  <c r="A301" i="16"/>
  <c r="D300" i="16"/>
  <c r="E300" i="16" l="1"/>
  <c r="A301" i="20"/>
  <c r="F300" i="20"/>
  <c r="B299" i="20"/>
  <c r="E298" i="20"/>
  <c r="D298" i="20" s="1"/>
  <c r="C298" i="20" s="1"/>
  <c r="G298" i="20"/>
  <c r="F300" i="16"/>
  <c r="G300" i="16" s="1"/>
  <c r="A303" i="18"/>
  <c r="C302" i="18"/>
  <c r="F302" i="18"/>
  <c r="B300" i="18"/>
  <c r="E299" i="18"/>
  <c r="D299" i="18" s="1"/>
  <c r="G299" i="18"/>
  <c r="A302" i="16"/>
  <c r="D301" i="16"/>
  <c r="C301" i="16"/>
  <c r="B301" i="16"/>
  <c r="B301" i="18" l="1"/>
  <c r="E300" i="18"/>
  <c r="D300" i="18" s="1"/>
  <c r="G300" i="18"/>
  <c r="A303" i="16"/>
  <c r="D302" i="16"/>
  <c r="C302" i="16"/>
  <c r="B302" i="16"/>
  <c r="A302" i="20"/>
  <c r="F301" i="20"/>
  <c r="E301" i="16"/>
  <c r="F301" i="16" s="1"/>
  <c r="G301" i="16" s="1"/>
  <c r="A304" i="18"/>
  <c r="C303" i="18"/>
  <c r="F303" i="18"/>
  <c r="G299" i="20"/>
  <c r="B300" i="20"/>
  <c r="E299" i="20"/>
  <c r="D299" i="20" s="1"/>
  <c r="C299" i="20" s="1"/>
  <c r="E302" i="16" l="1"/>
  <c r="F302" i="16" s="1"/>
  <c r="G302" i="16" s="1"/>
  <c r="G301" i="18"/>
  <c r="B302" i="18"/>
  <c r="E301" i="18"/>
  <c r="D301" i="18" s="1"/>
  <c r="G300" i="20"/>
  <c r="B301" i="20"/>
  <c r="E300" i="20"/>
  <c r="D300" i="20" s="1"/>
  <c r="C300" i="20" s="1"/>
  <c r="F304" i="18"/>
  <c r="A305" i="18"/>
  <c r="C304" i="18"/>
  <c r="F302" i="20"/>
  <c r="A303" i="20"/>
  <c r="B303" i="16"/>
  <c r="A304" i="16"/>
  <c r="D303" i="16"/>
  <c r="C303" i="16"/>
  <c r="C304" i="16" l="1"/>
  <c r="B304" i="16"/>
  <c r="A305" i="16"/>
  <c r="D304" i="16"/>
  <c r="B302" i="20"/>
  <c r="E301" i="20"/>
  <c r="D301" i="20" s="1"/>
  <c r="C301" i="20" s="1"/>
  <c r="G301" i="20"/>
  <c r="E303" i="16"/>
  <c r="F303" i="16" s="1"/>
  <c r="G303" i="16" s="1"/>
  <c r="C305" i="18"/>
  <c r="F305" i="18"/>
  <c r="A306" i="18"/>
  <c r="F303" i="20"/>
  <c r="A304" i="20"/>
  <c r="G302" i="18"/>
  <c r="B303" i="18"/>
  <c r="E302" i="18"/>
  <c r="D302" i="18" s="1"/>
  <c r="A307" i="18" l="1"/>
  <c r="C306" i="18"/>
  <c r="F306" i="18"/>
  <c r="A306" i="16"/>
  <c r="D305" i="16"/>
  <c r="C305" i="16"/>
  <c r="B305" i="16"/>
  <c r="A305" i="20"/>
  <c r="F304" i="20"/>
  <c r="E304" i="16"/>
  <c r="F304" i="16" s="1"/>
  <c r="G304" i="16" s="1"/>
  <c r="B304" i="18"/>
  <c r="E303" i="18"/>
  <c r="D303" i="18" s="1"/>
  <c r="G303" i="18"/>
  <c r="B303" i="20"/>
  <c r="E302" i="20"/>
  <c r="D302" i="20" s="1"/>
  <c r="C302" i="20" s="1"/>
  <c r="G302" i="20"/>
  <c r="G303" i="20" l="1"/>
  <c r="B304" i="20"/>
  <c r="E303" i="20"/>
  <c r="D303" i="20" s="1"/>
  <c r="C303" i="20" s="1"/>
  <c r="E305" i="16"/>
  <c r="F305" i="16" s="1"/>
  <c r="G305" i="16" s="1"/>
  <c r="B305" i="18"/>
  <c r="E304" i="18"/>
  <c r="D304" i="18" s="1"/>
  <c r="G304" i="18"/>
  <c r="A306" i="20"/>
  <c r="F305" i="20"/>
  <c r="A307" i="16"/>
  <c r="D306" i="16"/>
  <c r="C306" i="16"/>
  <c r="B306" i="16"/>
  <c r="A308" i="18"/>
  <c r="C307" i="18"/>
  <c r="F307" i="18"/>
  <c r="F308" i="18" l="1"/>
  <c r="A309" i="18"/>
  <c r="C308" i="18"/>
  <c r="B307" i="16"/>
  <c r="A308" i="16"/>
  <c r="D307" i="16"/>
  <c r="C307" i="16"/>
  <c r="E306" i="16"/>
  <c r="F306" i="16" s="1"/>
  <c r="G306" i="16" s="1"/>
  <c r="G305" i="18"/>
  <c r="B306" i="18"/>
  <c r="E305" i="18"/>
  <c r="D305" i="18" s="1"/>
  <c r="F306" i="20"/>
  <c r="A307" i="20"/>
  <c r="G304" i="20"/>
  <c r="B305" i="20"/>
  <c r="E304" i="20"/>
  <c r="D304" i="20" s="1"/>
  <c r="C304" i="20" s="1"/>
  <c r="B306" i="20" l="1"/>
  <c r="E305" i="20"/>
  <c r="D305" i="20" s="1"/>
  <c r="C305" i="20" s="1"/>
  <c r="G305" i="20"/>
  <c r="E307" i="16"/>
  <c r="F307" i="16" s="1"/>
  <c r="G307" i="16" s="1"/>
  <c r="G306" i="18"/>
  <c r="B307" i="18"/>
  <c r="E306" i="18"/>
  <c r="D306" i="18" s="1"/>
  <c r="F307" i="20"/>
  <c r="A308" i="20"/>
  <c r="C309" i="18"/>
  <c r="F309" i="18"/>
  <c r="A310" i="18"/>
  <c r="C308" i="16"/>
  <c r="B308" i="16"/>
  <c r="A309" i="16"/>
  <c r="D308" i="16"/>
  <c r="E308" i="16" l="1"/>
  <c r="B308" i="18"/>
  <c r="E307" i="18"/>
  <c r="D307" i="18" s="1"/>
  <c r="G307" i="18"/>
  <c r="F308" i="16"/>
  <c r="G308" i="16" s="1"/>
  <c r="A311" i="18"/>
  <c r="C310" i="18"/>
  <c r="F310" i="18"/>
  <c r="A309" i="20"/>
  <c r="F308" i="20"/>
  <c r="A310" i="16"/>
  <c r="D309" i="16"/>
  <c r="C309" i="16"/>
  <c r="B309" i="16"/>
  <c r="B307" i="20"/>
  <c r="E306" i="20"/>
  <c r="D306" i="20" s="1"/>
  <c r="C306" i="20" s="1"/>
  <c r="G306" i="20"/>
  <c r="G307" i="20" l="1"/>
  <c r="B308" i="20"/>
  <c r="E307" i="20"/>
  <c r="D307" i="20" s="1"/>
  <c r="C307" i="20" s="1"/>
  <c r="A311" i="16"/>
  <c r="D310" i="16"/>
  <c r="C310" i="16"/>
  <c r="B310" i="16"/>
  <c r="E309" i="16"/>
  <c r="F309" i="16" s="1"/>
  <c r="G309" i="16" s="1"/>
  <c r="A312" i="18"/>
  <c r="C311" i="18"/>
  <c r="F311" i="18"/>
  <c r="B309" i="18"/>
  <c r="E308" i="18"/>
  <c r="D308" i="18" s="1"/>
  <c r="G308" i="18"/>
  <c r="A310" i="20"/>
  <c r="F309" i="20"/>
  <c r="F310" i="20" l="1"/>
  <c r="A311" i="20"/>
  <c r="B311" i="16"/>
  <c r="A312" i="16"/>
  <c r="D311" i="16"/>
  <c r="C311" i="16"/>
  <c r="E310" i="16"/>
  <c r="F310" i="16" s="1"/>
  <c r="G310" i="16" s="1"/>
  <c r="F312" i="18"/>
  <c r="A313" i="18"/>
  <c r="C312" i="18"/>
  <c r="G308" i="20"/>
  <c r="B309" i="20"/>
  <c r="E308" i="20"/>
  <c r="D308" i="20" s="1"/>
  <c r="C308" i="20" s="1"/>
  <c r="G309" i="18"/>
  <c r="B310" i="18"/>
  <c r="E309" i="18"/>
  <c r="D309" i="18" s="1"/>
  <c r="G310" i="18" l="1"/>
  <c r="B311" i="18"/>
  <c r="E310" i="18"/>
  <c r="D310" i="18" s="1"/>
  <c r="C312" i="16"/>
  <c r="B312" i="16"/>
  <c r="A313" i="16"/>
  <c r="D312" i="16"/>
  <c r="E311" i="16"/>
  <c r="F311" i="16" s="1"/>
  <c r="G311" i="16" s="1"/>
  <c r="C313" i="18"/>
  <c r="F313" i="18"/>
  <c r="A314" i="18"/>
  <c r="F311" i="20"/>
  <c r="A312" i="20"/>
  <c r="B310" i="20"/>
  <c r="E309" i="20"/>
  <c r="D309" i="20" s="1"/>
  <c r="C309" i="20" s="1"/>
  <c r="G309" i="20"/>
  <c r="A315" i="18" l="1"/>
  <c r="C314" i="18"/>
  <c r="F314" i="18"/>
  <c r="A313" i="20"/>
  <c r="F312" i="20"/>
  <c r="A314" i="16"/>
  <c r="D313" i="16"/>
  <c r="C313" i="16"/>
  <c r="B313" i="16"/>
  <c r="B312" i="18"/>
  <c r="E311" i="18"/>
  <c r="D311" i="18" s="1"/>
  <c r="G311" i="18"/>
  <c r="B311" i="20"/>
  <c r="E310" i="20"/>
  <c r="D310" i="20" s="1"/>
  <c r="C310" i="20" s="1"/>
  <c r="G310" i="20"/>
  <c r="E312" i="16"/>
  <c r="F312" i="16" s="1"/>
  <c r="G312" i="16" s="1"/>
  <c r="B313" i="18" l="1"/>
  <c r="E312" i="18"/>
  <c r="D312" i="18" s="1"/>
  <c r="G312" i="18"/>
  <c r="A315" i="16"/>
  <c r="D314" i="16"/>
  <c r="C314" i="16"/>
  <c r="B314" i="16"/>
  <c r="G311" i="20"/>
  <c r="B312" i="20"/>
  <c r="E311" i="20"/>
  <c r="D311" i="20" s="1"/>
  <c r="C311" i="20" s="1"/>
  <c r="E313" i="16"/>
  <c r="F313" i="16" s="1"/>
  <c r="G313" i="16" s="1"/>
  <c r="A314" i="20"/>
  <c r="F313" i="20"/>
  <c r="A316" i="18"/>
  <c r="C315" i="18"/>
  <c r="F315" i="18"/>
  <c r="F316" i="18" l="1"/>
  <c r="A317" i="18"/>
  <c r="C316" i="18"/>
  <c r="E314" i="16"/>
  <c r="F314" i="16" s="1"/>
  <c r="G314" i="16" s="1"/>
  <c r="F314" i="20"/>
  <c r="A315" i="20"/>
  <c r="G312" i="20"/>
  <c r="B313" i="20"/>
  <c r="E312" i="20"/>
  <c r="D312" i="20" s="1"/>
  <c r="C312" i="20" s="1"/>
  <c r="G313" i="18"/>
  <c r="B314" i="18"/>
  <c r="E313" i="18"/>
  <c r="D313" i="18" s="1"/>
  <c r="B315" i="16"/>
  <c r="A316" i="16"/>
  <c r="D315" i="16"/>
  <c r="C315" i="16"/>
  <c r="C316" i="16" l="1"/>
  <c r="B316" i="16"/>
  <c r="A317" i="16"/>
  <c r="D316" i="16"/>
  <c r="E315" i="16"/>
  <c r="F315" i="20"/>
  <c r="A316" i="20"/>
  <c r="C317" i="18"/>
  <c r="F317" i="18"/>
  <c r="A318" i="18"/>
  <c r="F315" i="16"/>
  <c r="G315" i="16" s="1"/>
  <c r="G314" i="18"/>
  <c r="B315" i="18"/>
  <c r="E314" i="18"/>
  <c r="D314" i="18" s="1"/>
  <c r="B314" i="20"/>
  <c r="E313" i="20"/>
  <c r="D313" i="20" s="1"/>
  <c r="C313" i="20" s="1"/>
  <c r="G313" i="20"/>
  <c r="B315" i="20" l="1"/>
  <c r="E314" i="20"/>
  <c r="D314" i="20" s="1"/>
  <c r="C314" i="20" s="1"/>
  <c r="G314" i="20"/>
  <c r="A317" i="20"/>
  <c r="F316" i="20"/>
  <c r="A319" i="18"/>
  <c r="C318" i="18"/>
  <c r="F318" i="18"/>
  <c r="A318" i="16"/>
  <c r="D317" i="16"/>
  <c r="C317" i="16"/>
  <c r="B317" i="16"/>
  <c r="B316" i="18"/>
  <c r="E315" i="18"/>
  <c r="D315" i="18" s="1"/>
  <c r="G315" i="18"/>
  <c r="E316" i="16"/>
  <c r="F316" i="16" s="1"/>
  <c r="G316" i="16" s="1"/>
  <c r="A318" i="20" l="1"/>
  <c r="F317" i="20"/>
  <c r="A320" i="18"/>
  <c r="C319" i="18"/>
  <c r="F319" i="18"/>
  <c r="B317" i="18"/>
  <c r="E316" i="18"/>
  <c r="D316" i="18" s="1"/>
  <c r="G316" i="18"/>
  <c r="A319" i="16"/>
  <c r="D318" i="16"/>
  <c r="C318" i="16"/>
  <c r="B318" i="16"/>
  <c r="E317" i="16"/>
  <c r="F317" i="16" s="1"/>
  <c r="G317" i="16" s="1"/>
  <c r="G315" i="20"/>
  <c r="B316" i="20"/>
  <c r="E315" i="20"/>
  <c r="D315" i="20" s="1"/>
  <c r="C315" i="20" s="1"/>
  <c r="F320" i="18" l="1"/>
  <c r="A321" i="18"/>
  <c r="C320" i="18"/>
  <c r="G317" i="18"/>
  <c r="B318" i="18"/>
  <c r="E317" i="18"/>
  <c r="D317" i="18" s="1"/>
  <c r="B319" i="16"/>
  <c r="A320" i="16"/>
  <c r="D319" i="16"/>
  <c r="C319" i="16"/>
  <c r="G316" i="20"/>
  <c r="B317" i="20"/>
  <c r="E316" i="20"/>
  <c r="D316" i="20" s="1"/>
  <c r="C316" i="20" s="1"/>
  <c r="E318" i="16"/>
  <c r="F318" i="16" s="1"/>
  <c r="G318" i="16" s="1"/>
  <c r="F318" i="20"/>
  <c r="A319" i="20"/>
  <c r="E319" i="16" l="1"/>
  <c r="F319" i="16"/>
  <c r="G319" i="16" s="1"/>
  <c r="G318" i="18"/>
  <c r="B319" i="18"/>
  <c r="E318" i="18"/>
  <c r="D318" i="18" s="1"/>
  <c r="C321" i="18"/>
  <c r="F321" i="18"/>
  <c r="A322" i="18"/>
  <c r="F319" i="20"/>
  <c r="A320" i="20"/>
  <c r="B318" i="20"/>
  <c r="E317" i="20"/>
  <c r="D317" i="20" s="1"/>
  <c r="C317" i="20" s="1"/>
  <c r="G317" i="20"/>
  <c r="C320" i="16"/>
  <c r="B320" i="16"/>
  <c r="A321" i="16"/>
  <c r="D320" i="16"/>
  <c r="B319" i="20" l="1"/>
  <c r="E318" i="20"/>
  <c r="D318" i="20" s="1"/>
  <c r="C318" i="20" s="1"/>
  <c r="G318" i="20"/>
  <c r="E320" i="16"/>
  <c r="F320" i="16" s="1"/>
  <c r="G320" i="16" s="1"/>
  <c r="A321" i="20"/>
  <c r="F320" i="20"/>
  <c r="A322" i="16"/>
  <c r="D321" i="16"/>
  <c r="C321" i="16"/>
  <c r="B321" i="16"/>
  <c r="A323" i="18"/>
  <c r="C322" i="18"/>
  <c r="F322" i="18"/>
  <c r="B320" i="18"/>
  <c r="E319" i="18"/>
  <c r="D319" i="18" s="1"/>
  <c r="G319" i="18"/>
  <c r="B321" i="18" l="1"/>
  <c r="E320" i="18"/>
  <c r="D320" i="18" s="1"/>
  <c r="G320" i="18"/>
  <c r="E321" i="16"/>
  <c r="F321" i="16" s="1"/>
  <c r="G321" i="16" s="1"/>
  <c r="A322" i="20"/>
  <c r="F321" i="20"/>
  <c r="A324" i="18"/>
  <c r="C323" i="18"/>
  <c r="F323" i="18"/>
  <c r="A323" i="16"/>
  <c r="D322" i="16"/>
  <c r="C322" i="16"/>
  <c r="B322" i="16"/>
  <c r="G319" i="20"/>
  <c r="B320" i="20"/>
  <c r="E319" i="20"/>
  <c r="D319" i="20" s="1"/>
  <c r="C319" i="20" s="1"/>
  <c r="B323" i="16" l="1"/>
  <c r="A324" i="16"/>
  <c r="D323" i="16"/>
  <c r="C323" i="16"/>
  <c r="E322" i="16"/>
  <c r="F322" i="16" s="1"/>
  <c r="G322" i="16" s="1"/>
  <c r="F322" i="20"/>
  <c r="A323" i="20"/>
  <c r="G320" i="20"/>
  <c r="B321" i="20"/>
  <c r="E320" i="20"/>
  <c r="D320" i="20" s="1"/>
  <c r="C320" i="20" s="1"/>
  <c r="F324" i="18"/>
  <c r="A325" i="18"/>
  <c r="C324" i="18"/>
  <c r="G321" i="18"/>
  <c r="B322" i="18"/>
  <c r="E321" i="18"/>
  <c r="D321" i="18" s="1"/>
  <c r="F323" i="20" l="1"/>
  <c r="A324" i="20"/>
  <c r="C325" i="18"/>
  <c r="F325" i="18"/>
  <c r="A326" i="18"/>
  <c r="B322" i="20"/>
  <c r="E321" i="20"/>
  <c r="D321" i="20" s="1"/>
  <c r="C321" i="20" s="1"/>
  <c r="G321" i="20"/>
  <c r="C324" i="16"/>
  <c r="B324" i="16"/>
  <c r="A325" i="16"/>
  <c r="D324" i="16"/>
  <c r="G322" i="18"/>
  <c r="B323" i="18"/>
  <c r="E322" i="18"/>
  <c r="D322" i="18" s="1"/>
  <c r="E323" i="16"/>
  <c r="F323" i="16" s="1"/>
  <c r="G323" i="16" s="1"/>
  <c r="A326" i="16" l="1"/>
  <c r="D325" i="16"/>
  <c r="C325" i="16"/>
  <c r="B325" i="16"/>
  <c r="B324" i="18"/>
  <c r="E323" i="18"/>
  <c r="D323" i="18" s="1"/>
  <c r="G323" i="18"/>
  <c r="E324" i="16"/>
  <c r="F324" i="16" s="1"/>
  <c r="G324" i="16" s="1"/>
  <c r="B323" i="20"/>
  <c r="E322" i="20"/>
  <c r="D322" i="20" s="1"/>
  <c r="C322" i="20" s="1"/>
  <c r="G322" i="20"/>
  <c r="A327" i="18"/>
  <c r="C326" i="18"/>
  <c r="F326" i="18"/>
  <c r="A325" i="20"/>
  <c r="F324" i="20"/>
  <c r="A326" i="20" l="1"/>
  <c r="F325" i="20"/>
  <c r="E325" i="16"/>
  <c r="G323" i="20"/>
  <c r="B324" i="20"/>
  <c r="E323" i="20"/>
  <c r="D323" i="20" s="1"/>
  <c r="C323" i="20" s="1"/>
  <c r="F325" i="16"/>
  <c r="G325" i="16" s="1"/>
  <c r="A328" i="18"/>
  <c r="C327" i="18"/>
  <c r="F327" i="18"/>
  <c r="B325" i="18"/>
  <c r="E324" i="18"/>
  <c r="D324" i="18" s="1"/>
  <c r="G324" i="18"/>
  <c r="A327" i="16"/>
  <c r="D326" i="16"/>
  <c r="C326" i="16"/>
  <c r="B326" i="16"/>
  <c r="G325" i="18" l="1"/>
  <c r="B326" i="18"/>
  <c r="E325" i="18"/>
  <c r="D325" i="18" s="1"/>
  <c r="B327" i="16"/>
  <c r="A328" i="16"/>
  <c r="D327" i="16"/>
  <c r="C327" i="16"/>
  <c r="E326" i="16"/>
  <c r="F326" i="16" s="1"/>
  <c r="G326" i="16" s="1"/>
  <c r="G324" i="20"/>
  <c r="B325" i="20"/>
  <c r="E324" i="20"/>
  <c r="D324" i="20" s="1"/>
  <c r="C324" i="20" s="1"/>
  <c r="F328" i="18"/>
  <c r="A329" i="18"/>
  <c r="C328" i="18"/>
  <c r="F326" i="20"/>
  <c r="A327" i="20"/>
  <c r="B326" i="20" l="1"/>
  <c r="E325" i="20"/>
  <c r="D325" i="20" s="1"/>
  <c r="C325" i="20" s="1"/>
  <c r="G325" i="20"/>
  <c r="G326" i="18"/>
  <c r="B327" i="18"/>
  <c r="E326" i="18"/>
  <c r="D326" i="18" s="1"/>
  <c r="F327" i="20"/>
  <c r="A328" i="20"/>
  <c r="C328" i="16"/>
  <c r="B328" i="16"/>
  <c r="A329" i="16"/>
  <c r="D328" i="16"/>
  <c r="C329" i="18"/>
  <c r="F329" i="18"/>
  <c r="A330" i="18"/>
  <c r="E327" i="16"/>
  <c r="F327" i="16" s="1"/>
  <c r="G327" i="16" s="1"/>
  <c r="A331" i="18" l="1"/>
  <c r="C330" i="18"/>
  <c r="F330" i="18"/>
  <c r="A330" i="16"/>
  <c r="D329" i="16"/>
  <c r="C329" i="16"/>
  <c r="B329" i="16"/>
  <c r="E328" i="16"/>
  <c r="B328" i="18"/>
  <c r="E327" i="18"/>
  <c r="D327" i="18" s="1"/>
  <c r="G327" i="18"/>
  <c r="F328" i="16"/>
  <c r="G328" i="16" s="1"/>
  <c r="A329" i="20"/>
  <c r="F328" i="20"/>
  <c r="B327" i="20"/>
  <c r="E326" i="20"/>
  <c r="D326" i="20" s="1"/>
  <c r="C326" i="20" s="1"/>
  <c r="G326" i="20"/>
  <c r="G327" i="20" l="1"/>
  <c r="B328" i="20"/>
  <c r="E327" i="20"/>
  <c r="D327" i="20" s="1"/>
  <c r="C327" i="20" s="1"/>
  <c r="A331" i="16"/>
  <c r="D330" i="16"/>
  <c r="C330" i="16"/>
  <c r="B330" i="16"/>
  <c r="E329" i="16"/>
  <c r="F329" i="16" s="1"/>
  <c r="G329" i="16" s="1"/>
  <c r="A330" i="20"/>
  <c r="F329" i="20"/>
  <c r="B329" i="18"/>
  <c r="E328" i="18"/>
  <c r="D328" i="18" s="1"/>
  <c r="G328" i="18"/>
  <c r="A332" i="18"/>
  <c r="C331" i="18"/>
  <c r="F331" i="18"/>
  <c r="F332" i="18" l="1"/>
  <c r="A333" i="18"/>
  <c r="C332" i="18"/>
  <c r="G329" i="18"/>
  <c r="B330" i="18"/>
  <c r="E329" i="18"/>
  <c r="D329" i="18" s="1"/>
  <c r="B331" i="16"/>
  <c r="A332" i="16"/>
  <c r="D331" i="16"/>
  <c r="C331" i="16"/>
  <c r="E330" i="16"/>
  <c r="F330" i="16" s="1"/>
  <c r="G330" i="16" s="1"/>
  <c r="F330" i="20"/>
  <c r="A331" i="20"/>
  <c r="G328" i="20"/>
  <c r="B329" i="20"/>
  <c r="E328" i="20"/>
  <c r="D328" i="20" s="1"/>
  <c r="C328" i="20" s="1"/>
  <c r="B330" i="20" l="1"/>
  <c r="E329" i="20"/>
  <c r="D329" i="20" s="1"/>
  <c r="C329" i="20" s="1"/>
  <c r="G329" i="20"/>
  <c r="C332" i="16"/>
  <c r="B332" i="16"/>
  <c r="A333" i="16"/>
  <c r="D332" i="16"/>
  <c r="F331" i="20"/>
  <c r="A332" i="20"/>
  <c r="C333" i="18"/>
  <c r="F333" i="18"/>
  <c r="A334" i="18"/>
  <c r="E331" i="16"/>
  <c r="F331" i="16" s="1"/>
  <c r="G331" i="16" s="1"/>
  <c r="G330" i="18"/>
  <c r="B331" i="18"/>
  <c r="E330" i="18"/>
  <c r="D330" i="18" s="1"/>
  <c r="A335" i="18" l="1"/>
  <c r="C334" i="18"/>
  <c r="F334" i="18"/>
  <c r="A334" i="16"/>
  <c r="D333" i="16"/>
  <c r="C333" i="16"/>
  <c r="B333" i="16"/>
  <c r="B332" i="18"/>
  <c r="E331" i="18"/>
  <c r="D331" i="18" s="1"/>
  <c r="G331" i="18"/>
  <c r="A333" i="20"/>
  <c r="F332" i="20"/>
  <c r="E332" i="16"/>
  <c r="F332" i="16" s="1"/>
  <c r="G332" i="16" s="1"/>
  <c r="B331" i="20"/>
  <c r="E330" i="20"/>
  <c r="D330" i="20" s="1"/>
  <c r="C330" i="20" s="1"/>
  <c r="G330" i="20"/>
  <c r="G331" i="20" l="1"/>
  <c r="B332" i="20"/>
  <c r="E331" i="20"/>
  <c r="D331" i="20" s="1"/>
  <c r="C331" i="20" s="1"/>
  <c r="A334" i="20"/>
  <c r="F333" i="20"/>
  <c r="A335" i="16"/>
  <c r="D334" i="16"/>
  <c r="C334" i="16"/>
  <c r="B334" i="16"/>
  <c r="E333" i="16"/>
  <c r="B333" i="18"/>
  <c r="E332" i="18"/>
  <c r="D332" i="18" s="1"/>
  <c r="G332" i="18"/>
  <c r="F333" i="16"/>
  <c r="G333" i="16" s="1"/>
  <c r="A336" i="18"/>
  <c r="C335" i="18"/>
  <c r="F335" i="18"/>
  <c r="F336" i="18" l="1"/>
  <c r="A337" i="18"/>
  <c r="C336" i="18"/>
  <c r="G333" i="18"/>
  <c r="B334" i="18"/>
  <c r="E333" i="18"/>
  <c r="D333" i="18" s="1"/>
  <c r="F334" i="20"/>
  <c r="A335" i="20"/>
  <c r="B335" i="16"/>
  <c r="A336" i="16"/>
  <c r="D335" i="16"/>
  <c r="C335" i="16"/>
  <c r="G332" i="20"/>
  <c r="B333" i="20"/>
  <c r="E332" i="20"/>
  <c r="D332" i="20" s="1"/>
  <c r="C332" i="20" s="1"/>
  <c r="E334" i="16"/>
  <c r="F334" i="16" s="1"/>
  <c r="G334" i="16" s="1"/>
  <c r="F335" i="20" l="1"/>
  <c r="A336" i="20"/>
  <c r="C336" i="16"/>
  <c r="B336" i="16"/>
  <c r="A337" i="16"/>
  <c r="D336" i="16"/>
  <c r="E335" i="16"/>
  <c r="F335" i="16" s="1"/>
  <c r="G335" i="16" s="1"/>
  <c r="B334" i="20"/>
  <c r="E333" i="20"/>
  <c r="D333" i="20" s="1"/>
  <c r="C333" i="20" s="1"/>
  <c r="G333" i="20"/>
  <c r="C337" i="18"/>
  <c r="F337" i="18"/>
  <c r="A338" i="18"/>
  <c r="G334" i="18"/>
  <c r="B335" i="18"/>
  <c r="E334" i="18"/>
  <c r="D334" i="18" s="1"/>
  <c r="E336" i="16" l="1"/>
  <c r="F336" i="16" s="1"/>
  <c r="G336" i="16" s="1"/>
  <c r="A339" i="18"/>
  <c r="C338" i="18"/>
  <c r="F338" i="18"/>
  <c r="B335" i="20"/>
  <c r="E334" i="20"/>
  <c r="D334" i="20" s="1"/>
  <c r="C334" i="20" s="1"/>
  <c r="G334" i="20"/>
  <c r="A337" i="20"/>
  <c r="F336" i="20"/>
  <c r="B336" i="18"/>
  <c r="E335" i="18"/>
  <c r="D335" i="18" s="1"/>
  <c r="G335" i="18"/>
  <c r="A338" i="16"/>
  <c r="D337" i="16"/>
  <c r="C337" i="16"/>
  <c r="B337" i="16"/>
  <c r="A339" i="16" l="1"/>
  <c r="D338" i="16"/>
  <c r="C338" i="16"/>
  <c r="B338" i="16"/>
  <c r="A340" i="18"/>
  <c r="C339" i="18"/>
  <c r="F339" i="18"/>
  <c r="A338" i="20"/>
  <c r="F337" i="20"/>
  <c r="G335" i="20"/>
  <c r="B336" i="20"/>
  <c r="E335" i="20"/>
  <c r="D335" i="20" s="1"/>
  <c r="C335" i="20" s="1"/>
  <c r="B337" i="18"/>
  <c r="E336" i="18"/>
  <c r="D336" i="18" s="1"/>
  <c r="G336" i="18"/>
  <c r="E337" i="16"/>
  <c r="F337" i="16" s="1"/>
  <c r="G337" i="16" s="1"/>
  <c r="G336" i="20" l="1"/>
  <c r="B337" i="20"/>
  <c r="E336" i="20"/>
  <c r="D336" i="20" s="1"/>
  <c r="C336" i="20" s="1"/>
  <c r="G337" i="18"/>
  <c r="B338" i="18"/>
  <c r="E337" i="18"/>
  <c r="D337" i="18" s="1"/>
  <c r="F340" i="18"/>
  <c r="A341" i="18"/>
  <c r="C340" i="18"/>
  <c r="B339" i="16"/>
  <c r="A340" i="16"/>
  <c r="D339" i="16"/>
  <c r="C339" i="16"/>
  <c r="A339" i="20"/>
  <c r="F338" i="20"/>
  <c r="E338" i="16"/>
  <c r="F338" i="16" s="1"/>
  <c r="G338" i="16" s="1"/>
  <c r="C341" i="18" l="1"/>
  <c r="F341" i="18"/>
  <c r="A342" i="18"/>
  <c r="C340" i="16"/>
  <c r="B340" i="16"/>
  <c r="A341" i="16"/>
  <c r="D340" i="16"/>
  <c r="E339" i="16"/>
  <c r="F339" i="16" s="1"/>
  <c r="G339" i="16" s="1"/>
  <c r="B338" i="20"/>
  <c r="E337" i="20"/>
  <c r="D337" i="20" s="1"/>
  <c r="C337" i="20" s="1"/>
  <c r="G337" i="20"/>
  <c r="F339" i="20"/>
  <c r="A340" i="20"/>
  <c r="G338" i="18"/>
  <c r="B339" i="18"/>
  <c r="E338" i="18"/>
  <c r="D338" i="18" s="1"/>
  <c r="B339" i="20" l="1"/>
  <c r="E338" i="20"/>
  <c r="D338" i="20" s="1"/>
  <c r="C338" i="20" s="1"/>
  <c r="G338" i="20"/>
  <c r="A342" i="16"/>
  <c r="D341" i="16"/>
  <c r="C341" i="16"/>
  <c r="B341" i="16"/>
  <c r="F340" i="20"/>
  <c r="A341" i="20"/>
  <c r="A343" i="18"/>
  <c r="C342" i="18"/>
  <c r="F342" i="18"/>
  <c r="B340" i="18"/>
  <c r="E339" i="18"/>
  <c r="D339" i="18" s="1"/>
  <c r="G339" i="18"/>
  <c r="E340" i="16"/>
  <c r="F340" i="16" s="1"/>
  <c r="G340" i="16" s="1"/>
  <c r="A343" i="16" l="1"/>
  <c r="D342" i="16"/>
  <c r="C342" i="16"/>
  <c r="B342" i="16"/>
  <c r="A344" i="18"/>
  <c r="C343" i="18"/>
  <c r="F343" i="18"/>
  <c r="E341" i="16"/>
  <c r="F341" i="16" s="1"/>
  <c r="G341" i="16" s="1"/>
  <c r="B341" i="18"/>
  <c r="E340" i="18"/>
  <c r="D340" i="18" s="1"/>
  <c r="G340" i="18"/>
  <c r="A342" i="20"/>
  <c r="F341" i="20"/>
  <c r="B340" i="20"/>
  <c r="E339" i="20"/>
  <c r="D339" i="20" s="1"/>
  <c r="C339" i="20" s="1"/>
  <c r="G339" i="20"/>
  <c r="E342" i="16" l="1"/>
  <c r="G342" i="16"/>
  <c r="G340" i="20"/>
  <c r="B341" i="20"/>
  <c r="E340" i="20"/>
  <c r="D340" i="20" s="1"/>
  <c r="C340" i="20" s="1"/>
  <c r="G341" i="18"/>
  <c r="B342" i="18"/>
  <c r="E341" i="18"/>
  <c r="D341" i="18" s="1"/>
  <c r="F342" i="16"/>
  <c r="A343" i="20"/>
  <c r="F342" i="20"/>
  <c r="F344" i="18"/>
  <c r="A345" i="18"/>
  <c r="C344" i="18"/>
  <c r="B343" i="16"/>
  <c r="A344" i="16"/>
  <c r="D343" i="16"/>
  <c r="C343" i="16"/>
  <c r="C344" i="16" l="1"/>
  <c r="B344" i="16"/>
  <c r="A345" i="16"/>
  <c r="D344" i="16"/>
  <c r="G341" i="20"/>
  <c r="B342" i="20"/>
  <c r="E341" i="20"/>
  <c r="D341" i="20" s="1"/>
  <c r="C341" i="20" s="1"/>
  <c r="E343" i="16"/>
  <c r="F343" i="16" s="1"/>
  <c r="G343" i="16" s="1"/>
  <c r="G342" i="18"/>
  <c r="B343" i="18"/>
  <c r="E342" i="18"/>
  <c r="D342" i="18" s="1"/>
  <c r="F343" i="20"/>
  <c r="A344" i="20"/>
  <c r="C345" i="18"/>
  <c r="F345" i="18"/>
  <c r="A346" i="18"/>
  <c r="A346" i="16" l="1"/>
  <c r="D345" i="16"/>
  <c r="C345" i="16"/>
  <c r="B345" i="16"/>
  <c r="A347" i="18"/>
  <c r="C346" i="18"/>
  <c r="F346" i="18"/>
  <c r="F344" i="20"/>
  <c r="A345" i="20"/>
  <c r="B343" i="20"/>
  <c r="E342" i="20"/>
  <c r="D342" i="20" s="1"/>
  <c r="C342" i="20" s="1"/>
  <c r="G342" i="20"/>
  <c r="E344" i="16"/>
  <c r="F344" i="16" s="1"/>
  <c r="G344" i="16" s="1"/>
  <c r="B344" i="18"/>
  <c r="E343" i="18"/>
  <c r="D343" i="18" s="1"/>
  <c r="G343" i="18"/>
  <c r="B344" i="20" l="1"/>
  <c r="E343" i="20"/>
  <c r="D343" i="20" s="1"/>
  <c r="C343" i="20" s="1"/>
  <c r="G343" i="20"/>
  <c r="B345" i="18"/>
  <c r="E344" i="18"/>
  <c r="D344" i="18" s="1"/>
  <c r="G344" i="18"/>
  <c r="F345" i="20"/>
  <c r="A346" i="20"/>
  <c r="A348" i="18"/>
  <c r="C347" i="18"/>
  <c r="F347" i="18"/>
  <c r="A347" i="16"/>
  <c r="D346" i="16"/>
  <c r="C346" i="16"/>
  <c r="B346" i="16"/>
  <c r="E345" i="16"/>
  <c r="F345" i="16" s="1"/>
  <c r="G345" i="16" s="1"/>
  <c r="E346" i="16" l="1"/>
  <c r="F346" i="16"/>
  <c r="G346" i="16" s="1"/>
  <c r="F348" i="18"/>
  <c r="A349" i="18"/>
  <c r="C348" i="18"/>
  <c r="B347" i="16"/>
  <c r="A348" i="16"/>
  <c r="D347" i="16"/>
  <c r="C347" i="16"/>
  <c r="A347" i="20"/>
  <c r="F346" i="20"/>
  <c r="G345" i="18"/>
  <c r="B346" i="18"/>
  <c r="E345" i="18"/>
  <c r="D345" i="18" s="1"/>
  <c r="B345" i="20"/>
  <c r="E344" i="20"/>
  <c r="D344" i="20" s="1"/>
  <c r="C344" i="20" s="1"/>
  <c r="G344" i="20"/>
  <c r="C348" i="16" l="1"/>
  <c r="B348" i="16"/>
  <c r="A349" i="16"/>
  <c r="D348" i="16"/>
  <c r="A348" i="20"/>
  <c r="F347" i="20"/>
  <c r="E347" i="16"/>
  <c r="G347" i="16"/>
  <c r="G345" i="20"/>
  <c r="B346" i="20"/>
  <c r="E345" i="20"/>
  <c r="D345" i="20" s="1"/>
  <c r="C345" i="20" s="1"/>
  <c r="G346" i="18"/>
  <c r="B347" i="18"/>
  <c r="E346" i="18"/>
  <c r="D346" i="18" s="1"/>
  <c r="F347" i="16"/>
  <c r="C349" i="18"/>
  <c r="F349" i="18"/>
  <c r="A350" i="18"/>
  <c r="A350" i="16" l="1"/>
  <c r="D349" i="16"/>
  <c r="C349" i="16"/>
  <c r="B349" i="16"/>
  <c r="A351" i="18"/>
  <c r="C350" i="18"/>
  <c r="F350" i="18"/>
  <c r="G346" i="20"/>
  <c r="B347" i="20"/>
  <c r="E346" i="20"/>
  <c r="D346" i="20" s="1"/>
  <c r="C346" i="20" s="1"/>
  <c r="E348" i="16"/>
  <c r="F348" i="16" s="1"/>
  <c r="G348" i="16" s="1"/>
  <c r="B348" i="18"/>
  <c r="E347" i="18"/>
  <c r="D347" i="18" s="1"/>
  <c r="G347" i="18"/>
  <c r="F348" i="20"/>
  <c r="A349" i="20"/>
  <c r="F349" i="20" l="1"/>
  <c r="A350" i="20"/>
  <c r="B349" i="18"/>
  <c r="E348" i="18"/>
  <c r="D348" i="18" s="1"/>
  <c r="G348" i="18"/>
  <c r="B348" i="20"/>
  <c r="E347" i="20"/>
  <c r="D347" i="20" s="1"/>
  <c r="C347" i="20" s="1"/>
  <c r="G347" i="20"/>
  <c r="A352" i="18"/>
  <c r="C351" i="18"/>
  <c r="F351" i="18"/>
  <c r="A351" i="16"/>
  <c r="D350" i="16"/>
  <c r="C350" i="16"/>
  <c r="B350" i="16"/>
  <c r="E349" i="16"/>
  <c r="F349" i="16" s="1"/>
  <c r="G349" i="16" s="1"/>
  <c r="E350" i="16" l="1"/>
  <c r="F350" i="16" s="1"/>
  <c r="G350" i="16" s="1"/>
  <c r="G349" i="18"/>
  <c r="B350" i="18"/>
  <c r="E349" i="18"/>
  <c r="D349" i="18" s="1"/>
  <c r="B349" i="20"/>
  <c r="E348" i="20"/>
  <c r="D348" i="20" s="1"/>
  <c r="C348" i="20" s="1"/>
  <c r="G348" i="20"/>
  <c r="A351" i="20"/>
  <c r="F350" i="20"/>
  <c r="F352" i="18"/>
  <c r="A353" i="18"/>
  <c r="C352" i="18"/>
  <c r="B351" i="16"/>
  <c r="A352" i="16"/>
  <c r="D351" i="16"/>
  <c r="C351" i="16"/>
  <c r="G350" i="18" l="1"/>
  <c r="B351" i="18"/>
  <c r="E350" i="18"/>
  <c r="D350" i="18" s="1"/>
  <c r="C352" i="16"/>
  <c r="B352" i="16"/>
  <c r="A353" i="16"/>
  <c r="D352" i="16"/>
  <c r="E351" i="16"/>
  <c r="F351" i="16" s="1"/>
  <c r="G351" i="16" s="1"/>
  <c r="G349" i="20"/>
  <c r="B350" i="20"/>
  <c r="E349" i="20"/>
  <c r="D349" i="20" s="1"/>
  <c r="C349" i="20" s="1"/>
  <c r="C353" i="18"/>
  <c r="F353" i="18"/>
  <c r="A354" i="18"/>
  <c r="A352" i="20"/>
  <c r="F351" i="20"/>
  <c r="G350" i="20" l="1"/>
  <c r="B351" i="20"/>
  <c r="E350" i="20"/>
  <c r="D350" i="20" s="1"/>
  <c r="C350" i="20" s="1"/>
  <c r="A354" i="16"/>
  <c r="D353" i="16"/>
  <c r="C353" i="16"/>
  <c r="B353" i="16"/>
  <c r="B352" i="18"/>
  <c r="E351" i="18"/>
  <c r="D351" i="18" s="1"/>
  <c r="G351" i="18"/>
  <c r="A355" i="18"/>
  <c r="C354" i="18"/>
  <c r="F354" i="18"/>
  <c r="F352" i="20"/>
  <c r="A353" i="20"/>
  <c r="E352" i="16"/>
  <c r="F352" i="16" s="1"/>
  <c r="G352" i="16" s="1"/>
  <c r="E353" i="16" l="1"/>
  <c r="F353" i="16" s="1"/>
  <c r="G353" i="16" s="1"/>
  <c r="B352" i="20"/>
  <c r="E351" i="20"/>
  <c r="D351" i="20" s="1"/>
  <c r="C351" i="20" s="1"/>
  <c r="G351" i="20"/>
  <c r="F353" i="20"/>
  <c r="A354" i="20"/>
  <c r="A356" i="18"/>
  <c r="C355" i="18"/>
  <c r="F355" i="18"/>
  <c r="B353" i="18"/>
  <c r="E352" i="18"/>
  <c r="D352" i="18" s="1"/>
  <c r="G352" i="18"/>
  <c r="A355" i="16"/>
  <c r="D354" i="16"/>
  <c r="C354" i="16"/>
  <c r="B354" i="16"/>
  <c r="G353" i="18" l="1"/>
  <c r="B354" i="18"/>
  <c r="E353" i="18"/>
  <c r="D353" i="18" s="1"/>
  <c r="B355" i="16"/>
  <c r="A356" i="16"/>
  <c r="D355" i="16"/>
  <c r="C355" i="16"/>
  <c r="A355" i="20"/>
  <c r="F354" i="20"/>
  <c r="B353" i="20"/>
  <c r="E352" i="20"/>
  <c r="D352" i="20" s="1"/>
  <c r="C352" i="20" s="1"/>
  <c r="G352" i="20"/>
  <c r="E354" i="16"/>
  <c r="F354" i="16" s="1"/>
  <c r="G354" i="16" s="1"/>
  <c r="F356" i="18"/>
  <c r="A357" i="18"/>
  <c r="C356" i="18"/>
  <c r="C356" i="16" l="1"/>
  <c r="B356" i="16"/>
  <c r="A357" i="16"/>
  <c r="D356" i="16"/>
  <c r="G353" i="20"/>
  <c r="B354" i="20"/>
  <c r="E353" i="20"/>
  <c r="D353" i="20" s="1"/>
  <c r="C353" i="20" s="1"/>
  <c r="G354" i="18"/>
  <c r="B355" i="18"/>
  <c r="E354" i="18"/>
  <c r="D354" i="18" s="1"/>
  <c r="C357" i="18"/>
  <c r="F357" i="18"/>
  <c r="A358" i="18"/>
  <c r="A356" i="20"/>
  <c r="F355" i="20"/>
  <c r="E355" i="16"/>
  <c r="F355" i="16" s="1"/>
  <c r="G355" i="16" s="1"/>
  <c r="A358" i="16" l="1"/>
  <c r="D357" i="16"/>
  <c r="C357" i="16"/>
  <c r="B357" i="16"/>
  <c r="F356" i="20"/>
  <c r="A357" i="20"/>
  <c r="E356" i="16"/>
  <c r="F356" i="16" s="1"/>
  <c r="G356" i="16" s="1"/>
  <c r="A359" i="18"/>
  <c r="C358" i="18"/>
  <c r="F358" i="18"/>
  <c r="B356" i="18"/>
  <c r="E355" i="18"/>
  <c r="D355" i="18" s="1"/>
  <c r="G355" i="18"/>
  <c r="G354" i="20"/>
  <c r="B355" i="20"/>
  <c r="E354" i="20"/>
  <c r="D354" i="20" s="1"/>
  <c r="C354" i="20" s="1"/>
  <c r="B356" i="20" l="1"/>
  <c r="E355" i="20"/>
  <c r="D355" i="20" s="1"/>
  <c r="C355" i="20" s="1"/>
  <c r="G355" i="20"/>
  <c r="B357" i="18"/>
  <c r="E356" i="18"/>
  <c r="D356" i="18" s="1"/>
  <c r="G356" i="18"/>
  <c r="E357" i="16"/>
  <c r="F357" i="16" s="1"/>
  <c r="G357" i="16" s="1"/>
  <c r="F357" i="20"/>
  <c r="A358" i="20"/>
  <c r="A360" i="18"/>
  <c r="C359" i="18"/>
  <c r="F359" i="18"/>
  <c r="A359" i="16"/>
  <c r="D358" i="16"/>
  <c r="C358" i="16"/>
  <c r="B358" i="16"/>
  <c r="F360" i="18" l="1"/>
  <c r="A361" i="18"/>
  <c r="C360" i="18"/>
  <c r="G357" i="18"/>
  <c r="B358" i="18"/>
  <c r="E357" i="18"/>
  <c r="D357" i="18" s="1"/>
  <c r="A359" i="20"/>
  <c r="F358" i="20"/>
  <c r="B359" i="16"/>
  <c r="A360" i="16"/>
  <c r="D359" i="16"/>
  <c r="C359" i="16"/>
  <c r="E358" i="16"/>
  <c r="F358" i="16" s="1"/>
  <c r="G358" i="16" s="1"/>
  <c r="B357" i="20"/>
  <c r="E356" i="20"/>
  <c r="D356" i="20" s="1"/>
  <c r="C356" i="20" s="1"/>
  <c r="G356" i="20"/>
  <c r="A360" i="20" l="1"/>
  <c r="F359" i="20"/>
  <c r="C360" i="16"/>
  <c r="B360" i="16"/>
  <c r="A361" i="16"/>
  <c r="D360" i="16"/>
  <c r="C361" i="18"/>
  <c r="F361" i="18"/>
  <c r="A362" i="18"/>
  <c r="G357" i="20"/>
  <c r="B358" i="20"/>
  <c r="E357" i="20"/>
  <c r="D357" i="20" s="1"/>
  <c r="C357" i="20" s="1"/>
  <c r="E359" i="16"/>
  <c r="F359" i="16" s="1"/>
  <c r="G359" i="16" s="1"/>
  <c r="G358" i="18"/>
  <c r="B359" i="18"/>
  <c r="E358" i="18"/>
  <c r="D358" i="18" s="1"/>
  <c r="G358" i="20" l="1"/>
  <c r="B359" i="20"/>
  <c r="E358" i="20"/>
  <c r="D358" i="20" s="1"/>
  <c r="C358" i="20" s="1"/>
  <c r="A363" i="18"/>
  <c r="C362" i="18"/>
  <c r="F362" i="18"/>
  <c r="A362" i="16"/>
  <c r="D361" i="16"/>
  <c r="C361" i="16"/>
  <c r="B361" i="16"/>
  <c r="F360" i="20"/>
  <c r="A361" i="20"/>
  <c r="B360" i="18"/>
  <c r="E359" i="18"/>
  <c r="D359" i="18" s="1"/>
  <c r="G359" i="18"/>
  <c r="E360" i="16"/>
  <c r="F360" i="16" s="1"/>
  <c r="G360" i="16" s="1"/>
  <c r="A363" i="16" l="1"/>
  <c r="D362" i="16"/>
  <c r="C362" i="16"/>
  <c r="B362" i="16"/>
  <c r="B361" i="18"/>
  <c r="E360" i="18"/>
  <c r="D360" i="18" s="1"/>
  <c r="G360" i="18"/>
  <c r="B360" i="20"/>
  <c r="E359" i="20"/>
  <c r="D359" i="20" s="1"/>
  <c r="C359" i="20" s="1"/>
  <c r="G359" i="20"/>
  <c r="E361" i="16"/>
  <c r="F361" i="16" s="1"/>
  <c r="G361" i="16" s="1"/>
  <c r="F361" i="20"/>
  <c r="A362" i="20"/>
  <c r="A364" i="18"/>
  <c r="C363" i="18"/>
  <c r="F363" i="18"/>
  <c r="F364" i="18" l="1"/>
  <c r="A365" i="18"/>
  <c r="C364" i="18"/>
  <c r="B361" i="20"/>
  <c r="E360" i="20"/>
  <c r="D360" i="20" s="1"/>
  <c r="C360" i="20" s="1"/>
  <c r="G360" i="20"/>
  <c r="E362" i="16"/>
  <c r="F362" i="16" s="1"/>
  <c r="G362" i="16" s="1"/>
  <c r="A363" i="20"/>
  <c r="F362" i="20"/>
  <c r="G361" i="18"/>
  <c r="B362" i="18"/>
  <c r="E361" i="18"/>
  <c r="D361" i="18" s="1"/>
  <c r="B363" i="16"/>
  <c r="A364" i="16"/>
  <c r="D363" i="16"/>
  <c r="C363" i="16"/>
  <c r="C364" i="16" l="1"/>
  <c r="B364" i="16"/>
  <c r="A365" i="16"/>
  <c r="D364" i="16"/>
  <c r="G361" i="20"/>
  <c r="B362" i="20"/>
  <c r="E361" i="20"/>
  <c r="D361" i="20" s="1"/>
  <c r="C361" i="20" s="1"/>
  <c r="E363" i="16"/>
  <c r="F363" i="16" s="1"/>
  <c r="G363" i="16" s="1"/>
  <c r="C365" i="18"/>
  <c r="F365" i="18"/>
  <c r="A366" i="18"/>
  <c r="G362" i="18"/>
  <c r="B363" i="18"/>
  <c r="E362" i="18"/>
  <c r="D362" i="18" s="1"/>
  <c r="A364" i="20"/>
  <c r="F363" i="20"/>
  <c r="A366" i="16" l="1"/>
  <c r="D365" i="16"/>
  <c r="C365" i="16"/>
  <c r="B365" i="16"/>
  <c r="B364" i="18"/>
  <c r="E363" i="18"/>
  <c r="D363" i="18" s="1"/>
  <c r="G363" i="18"/>
  <c r="G362" i="20"/>
  <c r="B363" i="20"/>
  <c r="E362" i="20"/>
  <c r="D362" i="20" s="1"/>
  <c r="C362" i="20" s="1"/>
  <c r="E364" i="16"/>
  <c r="F364" i="16" s="1"/>
  <c r="G364" i="16" s="1"/>
  <c r="A367" i="18"/>
  <c r="C366" i="18"/>
  <c r="F366" i="18"/>
  <c r="F364" i="20"/>
  <c r="A365" i="20"/>
  <c r="F365" i="20" l="1"/>
  <c r="A366" i="20"/>
  <c r="B364" i="20"/>
  <c r="E363" i="20"/>
  <c r="D363" i="20" s="1"/>
  <c r="C363" i="20" s="1"/>
  <c r="G363" i="20"/>
  <c r="B365" i="18"/>
  <c r="E364" i="18"/>
  <c r="D364" i="18" s="1"/>
  <c r="G364" i="18"/>
  <c r="A367" i="16"/>
  <c r="D366" i="16"/>
  <c r="C366" i="16"/>
  <c r="B366" i="16"/>
  <c r="A368" i="18"/>
  <c r="C367" i="18"/>
  <c r="F367" i="18"/>
  <c r="E365" i="16"/>
  <c r="F365" i="16" s="1"/>
  <c r="G365" i="16" s="1"/>
  <c r="B365" i="20" l="1"/>
  <c r="E364" i="20"/>
  <c r="D364" i="20" s="1"/>
  <c r="C364" i="20" s="1"/>
  <c r="G364" i="20"/>
  <c r="A367" i="20"/>
  <c r="F366" i="20"/>
  <c r="F366" i="16"/>
  <c r="F368" i="18"/>
  <c r="A369" i="18"/>
  <c r="C368" i="18"/>
  <c r="B367" i="16"/>
  <c r="A368" i="16"/>
  <c r="D367" i="16"/>
  <c r="C367" i="16"/>
  <c r="G365" i="18"/>
  <c r="B366" i="18"/>
  <c r="E365" i="18"/>
  <c r="D365" i="18" s="1"/>
  <c r="E366" i="16"/>
  <c r="G366" i="16"/>
  <c r="G366" i="18" l="1"/>
  <c r="B367" i="18"/>
  <c r="E366" i="18"/>
  <c r="D366" i="18" s="1"/>
  <c r="C369" i="18"/>
  <c r="F369" i="18"/>
  <c r="A370" i="18"/>
  <c r="E367" i="16"/>
  <c r="F367" i="16" s="1"/>
  <c r="G367" i="16" s="1"/>
  <c r="A368" i="20"/>
  <c r="F367" i="20"/>
  <c r="C368" i="16"/>
  <c r="B368" i="16"/>
  <c r="A369" i="16"/>
  <c r="D368" i="16"/>
  <c r="G365" i="20"/>
  <c r="B366" i="20"/>
  <c r="E365" i="20"/>
  <c r="D365" i="20" s="1"/>
  <c r="C365" i="20" s="1"/>
  <c r="F368" i="20" l="1"/>
  <c r="A369" i="20"/>
  <c r="A371" i="18"/>
  <c r="C370" i="18"/>
  <c r="F370" i="18"/>
  <c r="B368" i="18"/>
  <c r="E367" i="18"/>
  <c r="D367" i="18" s="1"/>
  <c r="G367" i="18"/>
  <c r="A370" i="16"/>
  <c r="D369" i="16"/>
  <c r="C369" i="16"/>
  <c r="B369" i="16"/>
  <c r="G366" i="20"/>
  <c r="B367" i="20"/>
  <c r="E366" i="20"/>
  <c r="D366" i="20" s="1"/>
  <c r="C366" i="20" s="1"/>
  <c r="E368" i="16"/>
  <c r="F368" i="16" s="1"/>
  <c r="G368" i="16" s="1"/>
  <c r="B368" i="20" l="1"/>
  <c r="E367" i="20"/>
  <c r="D367" i="20" s="1"/>
  <c r="C367" i="20" s="1"/>
  <c r="G367" i="20"/>
  <c r="A372" i="18"/>
  <c r="C371" i="18"/>
  <c r="F371" i="18"/>
  <c r="A371" i="16"/>
  <c r="D370" i="16"/>
  <c r="C370" i="16"/>
  <c r="B370" i="16"/>
  <c r="B369" i="18"/>
  <c r="E368" i="18"/>
  <c r="D368" i="18" s="1"/>
  <c r="G368" i="18"/>
  <c r="F369" i="20"/>
  <c r="A370" i="20"/>
  <c r="F369" i="16"/>
  <c r="G369" i="16" s="1"/>
  <c r="E369" i="16"/>
  <c r="F372" i="18" l="1"/>
  <c r="A373" i="18"/>
  <c r="C372" i="18"/>
  <c r="A371" i="20"/>
  <c r="F370" i="20"/>
  <c r="G369" i="18"/>
  <c r="B370" i="18"/>
  <c r="E369" i="18"/>
  <c r="D369" i="18" s="1"/>
  <c r="B371" i="16"/>
  <c r="A372" i="16"/>
  <c r="D371" i="16"/>
  <c r="C371" i="16"/>
  <c r="E370" i="16"/>
  <c r="F370" i="16" s="1"/>
  <c r="G370" i="16" s="1"/>
  <c r="B369" i="20"/>
  <c r="E368" i="20"/>
  <c r="D368" i="20" s="1"/>
  <c r="C368" i="20" s="1"/>
  <c r="G368" i="20"/>
  <c r="G370" i="18" l="1"/>
  <c r="B371" i="18"/>
  <c r="E370" i="18"/>
  <c r="D370" i="18" s="1"/>
  <c r="C372" i="16"/>
  <c r="B372" i="16"/>
  <c r="A373" i="16"/>
  <c r="D372" i="16"/>
  <c r="C373" i="18"/>
  <c r="F373" i="18"/>
  <c r="A374" i="18"/>
  <c r="E371" i="16"/>
  <c r="F371" i="16" s="1"/>
  <c r="G371" i="16" s="1"/>
  <c r="G369" i="20"/>
  <c r="B370" i="20"/>
  <c r="E369" i="20"/>
  <c r="D369" i="20" s="1"/>
  <c r="C369" i="20" s="1"/>
  <c r="A372" i="20"/>
  <c r="F371" i="20"/>
  <c r="A375" i="18" l="1"/>
  <c r="C374" i="18"/>
  <c r="F374" i="18"/>
  <c r="A374" i="16"/>
  <c r="D373" i="16"/>
  <c r="C373" i="16"/>
  <c r="B373" i="16"/>
  <c r="B372" i="18"/>
  <c r="E371" i="18"/>
  <c r="D371" i="18" s="1"/>
  <c r="G371" i="18"/>
  <c r="E372" i="16"/>
  <c r="F372" i="16" s="1"/>
  <c r="G372" i="16" s="1"/>
  <c r="G370" i="20"/>
  <c r="B371" i="20"/>
  <c r="E370" i="20"/>
  <c r="D370" i="20" s="1"/>
  <c r="C370" i="20" s="1"/>
  <c r="F372" i="20"/>
  <c r="A373" i="20"/>
  <c r="E373" i="16" l="1"/>
  <c r="F373" i="16" s="1"/>
  <c r="G373" i="16" s="1"/>
  <c r="A376" i="18"/>
  <c r="C375" i="18"/>
  <c r="F375" i="18"/>
  <c r="B372" i="20"/>
  <c r="E371" i="20"/>
  <c r="D371" i="20" s="1"/>
  <c r="C371" i="20" s="1"/>
  <c r="G371" i="20"/>
  <c r="F373" i="20"/>
  <c r="A374" i="20"/>
  <c r="B373" i="18"/>
  <c r="E372" i="18"/>
  <c r="D372" i="18" s="1"/>
  <c r="G372" i="18"/>
  <c r="A375" i="16"/>
  <c r="D374" i="16"/>
  <c r="C374" i="16"/>
  <c r="B374" i="16"/>
  <c r="F376" i="18" l="1"/>
  <c r="A377" i="18"/>
  <c r="C376" i="18"/>
  <c r="B373" i="20"/>
  <c r="E372" i="20"/>
  <c r="D372" i="20" s="1"/>
  <c r="C372" i="20" s="1"/>
  <c r="G372" i="20"/>
  <c r="G373" i="18"/>
  <c r="B374" i="18"/>
  <c r="E373" i="18"/>
  <c r="D373" i="18" s="1"/>
  <c r="E374" i="16"/>
  <c r="F374" i="16"/>
  <c r="G374" i="16" s="1"/>
  <c r="B375" i="16"/>
  <c r="A376" i="16"/>
  <c r="D375" i="16"/>
  <c r="C375" i="16"/>
  <c r="A375" i="20"/>
  <c r="F374" i="20"/>
  <c r="G374" i="18" l="1"/>
  <c r="B375" i="18"/>
  <c r="E374" i="18"/>
  <c r="D374" i="18" s="1"/>
  <c r="G373" i="20"/>
  <c r="B374" i="20"/>
  <c r="E373" i="20"/>
  <c r="D373" i="20" s="1"/>
  <c r="C373" i="20" s="1"/>
  <c r="F375" i="16"/>
  <c r="G375" i="16" s="1"/>
  <c r="C376" i="16"/>
  <c r="B376" i="16"/>
  <c r="A377" i="16"/>
  <c r="D376" i="16"/>
  <c r="C377" i="18"/>
  <c r="F377" i="18"/>
  <c r="A378" i="18"/>
  <c r="A376" i="20"/>
  <c r="F375" i="20"/>
  <c r="E375" i="16"/>
  <c r="F376" i="20" l="1"/>
  <c r="A377" i="20"/>
  <c r="A378" i="16"/>
  <c r="D377" i="16"/>
  <c r="C377" i="16"/>
  <c r="B377" i="16"/>
  <c r="B376" i="18"/>
  <c r="E375" i="18"/>
  <c r="D375" i="18" s="1"/>
  <c r="G375" i="18"/>
  <c r="A379" i="18"/>
  <c r="C378" i="18"/>
  <c r="F378" i="18"/>
  <c r="E376" i="16"/>
  <c r="F376" i="16" s="1"/>
  <c r="G376" i="16" s="1"/>
  <c r="G374" i="20"/>
  <c r="B375" i="20"/>
  <c r="E374" i="20"/>
  <c r="D374" i="20" s="1"/>
  <c r="C374" i="20" s="1"/>
  <c r="A380" i="18" l="1"/>
  <c r="C379" i="18"/>
  <c r="F379" i="18"/>
  <c r="B377" i="18"/>
  <c r="E376" i="18"/>
  <c r="D376" i="18" s="1"/>
  <c r="G376" i="18"/>
  <c r="A379" i="16"/>
  <c r="D378" i="16"/>
  <c r="C378" i="16"/>
  <c r="B378" i="16"/>
  <c r="E377" i="16"/>
  <c r="F377" i="16" s="1"/>
  <c r="G377" i="16" s="1"/>
  <c r="F377" i="20"/>
  <c r="A378" i="20"/>
  <c r="B376" i="20"/>
  <c r="E375" i="20"/>
  <c r="D375" i="20" s="1"/>
  <c r="C375" i="20" s="1"/>
  <c r="G375" i="20"/>
  <c r="B379" i="16" l="1"/>
  <c r="A380" i="16"/>
  <c r="D379" i="16"/>
  <c r="C379" i="16"/>
  <c r="A379" i="20"/>
  <c r="F379" i="20" s="1"/>
  <c r="F380" i="20" s="1"/>
  <c r="F378" i="20"/>
  <c r="E378" i="16"/>
  <c r="F378" i="16" s="1"/>
  <c r="G378" i="16" s="1"/>
  <c r="B377" i="20"/>
  <c r="E376" i="20"/>
  <c r="D376" i="20" s="1"/>
  <c r="C376" i="20" s="1"/>
  <c r="G376" i="20"/>
  <c r="F380" i="18"/>
  <c r="F381" i="18" s="1"/>
  <c r="C380" i="18"/>
  <c r="G377" i="18"/>
  <c r="B378" i="18"/>
  <c r="E377" i="18"/>
  <c r="D377" i="18" s="1"/>
  <c r="E13" i="19" l="1"/>
  <c r="E15" i="19" s="1"/>
  <c r="A20" i="19" s="1"/>
  <c r="C381" i="18"/>
  <c r="D15" i="18"/>
  <c r="G378" i="18"/>
  <c r="B379" i="18"/>
  <c r="E378" i="18"/>
  <c r="D378" i="18" s="1"/>
  <c r="G377" i="20"/>
  <c r="B378" i="20"/>
  <c r="E377" i="20"/>
  <c r="D377" i="20" s="1"/>
  <c r="C377" i="20" s="1"/>
  <c r="C380" i="16"/>
  <c r="C381" i="16" s="1"/>
  <c r="B380" i="16"/>
  <c r="D380" i="16"/>
  <c r="E379" i="16"/>
  <c r="F379" i="16" s="1"/>
  <c r="G379" i="16" s="1"/>
  <c r="D381" i="16" l="1"/>
  <c r="G378" i="20"/>
  <c r="B379" i="20"/>
  <c r="E378" i="20"/>
  <c r="D378" i="20" s="1"/>
  <c r="C378" i="20" s="1"/>
  <c r="B380" i="18"/>
  <c r="E379" i="18"/>
  <c r="D379" i="18" s="1"/>
  <c r="G379" i="18"/>
  <c r="E380" i="16"/>
  <c r="E381" i="16" s="1"/>
  <c r="C3" i="22"/>
  <c r="A23" i="19"/>
  <c r="A21" i="19"/>
  <c r="E379" i="20" l="1"/>
  <c r="G379" i="20"/>
  <c r="G380" i="18"/>
  <c r="E380" i="18"/>
  <c r="F380" i="16"/>
  <c r="D380" i="18" l="1"/>
  <c r="E381" i="18"/>
  <c r="D381" i="18" s="1"/>
  <c r="F381" i="16"/>
  <c r="G380" i="16"/>
  <c r="D379" i="20"/>
  <c r="E380" i="20"/>
  <c r="C379" i="20" l="1"/>
  <c r="C380" i="20" s="1"/>
  <c r="D380" i="20"/>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5" i="15"/>
  <c r="E14" i="15"/>
  <c r="E13" i="15"/>
  <c r="E12" i="15"/>
  <c r="E11" i="15"/>
  <c r="E10" i="15"/>
  <c r="E9" i="15"/>
  <c r="E8" i="15"/>
  <c r="E7" i="15"/>
  <c r="B7" i="15"/>
  <c r="F6" i="15"/>
  <c r="E6" i="15"/>
  <c r="G6" i="15" s="1"/>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C16" i="14"/>
  <c r="B8" i="14"/>
  <c r="B7" i="14"/>
  <c r="F7" i="14" s="1"/>
  <c r="F6" i="14"/>
  <c r="E6" i="14"/>
  <c r="G142" i="12"/>
  <c r="C16" i="12"/>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C16" i="13"/>
  <c r="E15" i="13"/>
  <c r="E14" i="13"/>
  <c r="E13" i="13"/>
  <c r="E12" i="13"/>
  <c r="E11" i="13"/>
  <c r="E10" i="13"/>
  <c r="E9" i="13"/>
  <c r="E8" i="13"/>
  <c r="E7" i="13"/>
  <c r="B7" i="13"/>
  <c r="F6" i="13"/>
  <c r="E6" i="13"/>
  <c r="E6"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B7" i="12"/>
  <c r="B8" i="12" s="1"/>
  <c r="F6" i="12"/>
  <c r="I6" i="15" l="1"/>
  <c r="F7" i="15"/>
  <c r="G7" i="15"/>
  <c r="B8" i="15"/>
  <c r="B9" i="14"/>
  <c r="F8" i="14"/>
  <c r="G6" i="14"/>
  <c r="G129" i="13"/>
  <c r="H7" i="13" s="1"/>
  <c r="G6" i="13"/>
  <c r="F7" i="13"/>
  <c r="G7" i="13"/>
  <c r="B8" i="13"/>
  <c r="F8" i="12"/>
  <c r="B9" i="12"/>
  <c r="G8" i="12"/>
  <c r="F7" i="12"/>
  <c r="G129" i="12"/>
  <c r="H8" i="12" s="1"/>
  <c r="G7" i="12"/>
  <c r="G6" i="12"/>
  <c r="B9" i="15" l="1"/>
  <c r="G8" i="15"/>
  <c r="F8" i="15"/>
  <c r="I6" i="14"/>
  <c r="B10" i="14"/>
  <c r="F9" i="14"/>
  <c r="B9" i="13"/>
  <c r="G8" i="13"/>
  <c r="F8" i="13"/>
  <c r="H8" i="13"/>
  <c r="I6" i="13"/>
  <c r="H6" i="13"/>
  <c r="I9" i="13"/>
  <c r="I5" i="13"/>
  <c r="I8" i="13"/>
  <c r="I7" i="13"/>
  <c r="B10" i="12"/>
  <c r="G9" i="12"/>
  <c r="F9" i="12"/>
  <c r="H9" i="12"/>
  <c r="I7" i="12"/>
  <c r="I9" i="12"/>
  <c r="I10" i="12"/>
  <c r="H6" i="12"/>
  <c r="I5" i="12"/>
  <c r="I8" i="12"/>
  <c r="I6" i="12"/>
  <c r="H7" i="12"/>
  <c r="F9" i="15" l="1"/>
  <c r="G9" i="15"/>
  <c r="B10" i="15"/>
  <c r="B11" i="14"/>
  <c r="F10" i="14"/>
  <c r="H9" i="13"/>
  <c r="F9" i="13"/>
  <c r="G9" i="13"/>
  <c r="B10" i="13"/>
  <c r="H10" i="12"/>
  <c r="F10" i="12"/>
  <c r="B11" i="12"/>
  <c r="G10" i="12"/>
  <c r="B11" i="15" l="1"/>
  <c r="G10" i="15"/>
  <c r="F10" i="15"/>
  <c r="F11" i="14"/>
  <c r="B12" i="14"/>
  <c r="G10" i="13"/>
  <c r="H10" i="13"/>
  <c r="B11" i="13"/>
  <c r="F10" i="13"/>
  <c r="I10" i="13"/>
  <c r="B12" i="12"/>
  <c r="G11" i="12"/>
  <c r="F11" i="12"/>
  <c r="H11" i="12"/>
  <c r="I11" i="12"/>
  <c r="B12" i="15" l="1"/>
  <c r="G11" i="15"/>
  <c r="F11" i="15"/>
  <c r="B13" i="14"/>
  <c r="F12" i="14"/>
  <c r="F11" i="13"/>
  <c r="B12" i="13"/>
  <c r="G11" i="13"/>
  <c r="H11" i="13"/>
  <c r="I11" i="13"/>
  <c r="B13" i="12"/>
  <c r="F12" i="12"/>
  <c r="H12" i="12"/>
  <c r="G12" i="12"/>
  <c r="I12" i="12"/>
  <c r="B13" i="15" l="1"/>
  <c r="G12" i="15"/>
  <c r="F12" i="15"/>
  <c r="B14" i="14"/>
  <c r="F13" i="14"/>
  <c r="B13" i="13"/>
  <c r="G12" i="13"/>
  <c r="H12" i="13"/>
  <c r="F12" i="13"/>
  <c r="I12" i="13"/>
  <c r="H13" i="12"/>
  <c r="B14" i="12"/>
  <c r="F13" i="12"/>
  <c r="G13" i="12"/>
  <c r="I13" i="12"/>
  <c r="F13" i="15" l="1"/>
  <c r="B14" i="15"/>
  <c r="G13" i="15"/>
  <c r="B15" i="14"/>
  <c r="F14" i="14"/>
  <c r="H13" i="13"/>
  <c r="G13" i="13"/>
  <c r="B14" i="13"/>
  <c r="F13" i="13"/>
  <c r="I13" i="13"/>
  <c r="B15" i="12"/>
  <c r="F14" i="12"/>
  <c r="H14" i="12"/>
  <c r="G14" i="12"/>
  <c r="I14" i="12"/>
  <c r="B15" i="15" l="1"/>
  <c r="G14" i="15"/>
  <c r="F14" i="15"/>
  <c r="F15" i="14"/>
  <c r="B16" i="14"/>
  <c r="F14" i="13"/>
  <c r="H14" i="13"/>
  <c r="G14" i="13"/>
  <c r="B15" i="13"/>
  <c r="I14" i="13"/>
  <c r="F15" i="12"/>
  <c r="G15" i="12"/>
  <c r="B16" i="12"/>
  <c r="H15" i="12"/>
  <c r="I15" i="12"/>
  <c r="B16" i="15" l="1"/>
  <c r="G15" i="15"/>
  <c r="F15" i="15"/>
  <c r="F16" i="14"/>
  <c r="B17" i="14"/>
  <c r="F15" i="13"/>
  <c r="H15" i="13"/>
  <c r="G15" i="13"/>
  <c r="B16" i="13"/>
  <c r="I15" i="13"/>
  <c r="B17" i="12"/>
  <c r="G16" i="12"/>
  <c r="H16" i="12"/>
  <c r="F16" i="12"/>
  <c r="I16" i="12"/>
  <c r="B17" i="15" l="1"/>
  <c r="F16" i="15"/>
  <c r="B18" i="14"/>
  <c r="G17" i="14"/>
  <c r="J17" i="14"/>
  <c r="F17" i="14"/>
  <c r="H17" i="14"/>
  <c r="F16" i="13"/>
  <c r="B17" i="13"/>
  <c r="G16" i="13"/>
  <c r="H16" i="13"/>
  <c r="I16" i="13"/>
  <c r="H17" i="12"/>
  <c r="B18" i="12"/>
  <c r="G17" i="12"/>
  <c r="F17" i="12"/>
  <c r="J17" i="12"/>
  <c r="I17" i="12"/>
  <c r="H17" i="15" l="1"/>
  <c r="B18" i="15"/>
  <c r="G17" i="15"/>
  <c r="J17" i="15"/>
  <c r="F17" i="15"/>
  <c r="H18" i="14"/>
  <c r="B19" i="14"/>
  <c r="G18" i="14"/>
  <c r="J18" i="14"/>
  <c r="F18" i="14"/>
  <c r="B18" i="13"/>
  <c r="G17" i="13"/>
  <c r="J17" i="13"/>
  <c r="H17" i="13"/>
  <c r="F17" i="13"/>
  <c r="I17" i="13"/>
  <c r="H18" i="12"/>
  <c r="F18" i="12"/>
  <c r="J18" i="12"/>
  <c r="G18" i="12"/>
  <c r="B19" i="12"/>
  <c r="I18" i="12"/>
  <c r="J18" i="15" l="1"/>
  <c r="F18" i="15"/>
  <c r="H18" i="15"/>
  <c r="G18" i="15"/>
  <c r="B19" i="15"/>
  <c r="H19" i="14"/>
  <c r="B20" i="14"/>
  <c r="G19" i="14"/>
  <c r="J19" i="14"/>
  <c r="F19" i="14"/>
  <c r="H18" i="13"/>
  <c r="G18" i="13"/>
  <c r="B19" i="13"/>
  <c r="F18" i="13"/>
  <c r="J18" i="13"/>
  <c r="I18" i="13"/>
  <c r="J19" i="12"/>
  <c r="F19" i="12"/>
  <c r="H19" i="12"/>
  <c r="G19" i="12"/>
  <c r="B20" i="12"/>
  <c r="I19" i="12"/>
  <c r="B20" i="15" l="1"/>
  <c r="G19" i="15"/>
  <c r="J19" i="15"/>
  <c r="F19" i="15"/>
  <c r="H19" i="15"/>
  <c r="J20" i="14"/>
  <c r="F20" i="14"/>
  <c r="H20" i="14"/>
  <c r="B21" i="14"/>
  <c r="G20" i="14"/>
  <c r="J19" i="13"/>
  <c r="F19" i="13"/>
  <c r="H19" i="13"/>
  <c r="G19" i="13"/>
  <c r="B20" i="13"/>
  <c r="I19" i="13"/>
  <c r="B21" i="12"/>
  <c r="G20" i="12"/>
  <c r="J20" i="12"/>
  <c r="F20" i="12"/>
  <c r="H20" i="12"/>
  <c r="I20" i="12"/>
  <c r="H20" i="15" l="1"/>
  <c r="B21" i="15"/>
  <c r="G20" i="15"/>
  <c r="J20" i="15"/>
  <c r="F20" i="15"/>
  <c r="B22" i="14"/>
  <c r="G21" i="14"/>
  <c r="J21" i="14"/>
  <c r="F21" i="14"/>
  <c r="H21" i="14"/>
  <c r="J20" i="13"/>
  <c r="F20" i="13"/>
  <c r="H20" i="13"/>
  <c r="G20" i="13"/>
  <c r="B21" i="13"/>
  <c r="I20" i="13"/>
  <c r="H21" i="12"/>
  <c r="B22" i="12"/>
  <c r="G21" i="12"/>
  <c r="F21" i="12"/>
  <c r="J21" i="12"/>
  <c r="I21" i="12"/>
  <c r="H21" i="15" l="1"/>
  <c r="B22" i="15"/>
  <c r="G21" i="15"/>
  <c r="J21" i="15"/>
  <c r="F21" i="15"/>
  <c r="H22" i="14"/>
  <c r="B23" i="14"/>
  <c r="G22" i="14"/>
  <c r="J22" i="14"/>
  <c r="F22" i="14"/>
  <c r="B22" i="13"/>
  <c r="G21" i="13"/>
  <c r="F21" i="13"/>
  <c r="J21" i="13"/>
  <c r="H21" i="13"/>
  <c r="I21" i="13"/>
  <c r="H22" i="12"/>
  <c r="F22" i="12"/>
  <c r="J22" i="12"/>
  <c r="G22" i="12"/>
  <c r="B23" i="12"/>
  <c r="I22" i="12"/>
  <c r="J22" i="15" l="1"/>
  <c r="F22" i="15"/>
  <c r="H22" i="15"/>
  <c r="B23" i="15"/>
  <c r="G22" i="15"/>
  <c r="H23" i="14"/>
  <c r="B24" i="14"/>
  <c r="G23" i="14"/>
  <c r="J23" i="14"/>
  <c r="F23" i="14"/>
  <c r="H22" i="13"/>
  <c r="J22" i="13"/>
  <c r="F22" i="13"/>
  <c r="G22" i="13"/>
  <c r="B23" i="13"/>
  <c r="I22" i="13"/>
  <c r="J23" i="12"/>
  <c r="F23" i="12"/>
  <c r="H23" i="12"/>
  <c r="G23" i="12"/>
  <c r="B24" i="12"/>
  <c r="I23" i="12"/>
  <c r="B24" i="15" l="1"/>
  <c r="G23" i="15"/>
  <c r="J23" i="15"/>
  <c r="F23" i="15"/>
  <c r="H23" i="15"/>
  <c r="J24" i="14"/>
  <c r="F24" i="14"/>
  <c r="H24" i="14"/>
  <c r="G24" i="14"/>
  <c r="B25" i="14"/>
  <c r="G23" i="13"/>
  <c r="H23" i="13"/>
  <c r="B24" i="13"/>
  <c r="F23" i="13"/>
  <c r="J23" i="13"/>
  <c r="I23" i="13"/>
  <c r="B25" i="12"/>
  <c r="G24" i="12"/>
  <c r="J24" i="12"/>
  <c r="F24" i="12"/>
  <c r="H24" i="12"/>
  <c r="I24" i="12"/>
  <c r="H24" i="15" l="1"/>
  <c r="B25" i="15"/>
  <c r="G24" i="15"/>
  <c r="J24" i="15"/>
  <c r="F24" i="15"/>
  <c r="B26" i="14"/>
  <c r="G25" i="14"/>
  <c r="J25" i="14"/>
  <c r="F25" i="14"/>
  <c r="H25" i="14"/>
  <c r="J24" i="13"/>
  <c r="F24" i="13"/>
  <c r="B25" i="13"/>
  <c r="G24" i="13"/>
  <c r="H24" i="13"/>
  <c r="I24" i="13"/>
  <c r="H25" i="12"/>
  <c r="B26" i="12"/>
  <c r="G25" i="12"/>
  <c r="F25" i="12"/>
  <c r="J25" i="12"/>
  <c r="I25" i="12"/>
  <c r="H25" i="15" l="1"/>
  <c r="B26" i="15"/>
  <c r="G25" i="15"/>
  <c r="J25" i="15"/>
  <c r="F25" i="15"/>
  <c r="H26" i="14"/>
  <c r="B27" i="14"/>
  <c r="G26" i="14"/>
  <c r="J26" i="14"/>
  <c r="F26" i="14"/>
  <c r="B26" i="13"/>
  <c r="G25" i="13"/>
  <c r="J25" i="13"/>
  <c r="H25" i="13"/>
  <c r="F25" i="13"/>
  <c r="I25" i="13"/>
  <c r="H26" i="12"/>
  <c r="F26" i="12"/>
  <c r="J26" i="12"/>
  <c r="G26" i="12"/>
  <c r="B27" i="12"/>
  <c r="I26" i="12"/>
  <c r="J26" i="15" l="1"/>
  <c r="F26" i="15"/>
  <c r="H26" i="15"/>
  <c r="G26" i="15"/>
  <c r="B27" i="15"/>
  <c r="H27" i="14"/>
  <c r="B28" i="14"/>
  <c r="G27" i="14"/>
  <c r="J27" i="14"/>
  <c r="F27" i="14"/>
  <c r="H26" i="13"/>
  <c r="G26" i="13"/>
  <c r="B27" i="13"/>
  <c r="F26" i="13"/>
  <c r="J26" i="13"/>
  <c r="I26" i="13"/>
  <c r="J27" i="12"/>
  <c r="F27" i="12"/>
  <c r="H27" i="12"/>
  <c r="G27" i="12"/>
  <c r="B28" i="12"/>
  <c r="I27" i="12"/>
  <c r="B28" i="15" l="1"/>
  <c r="G27" i="15"/>
  <c r="J27" i="15"/>
  <c r="F27" i="15"/>
  <c r="H27" i="15"/>
  <c r="J28" i="14"/>
  <c r="F28" i="14"/>
  <c r="H28" i="14"/>
  <c r="B29" i="14"/>
  <c r="G28" i="14"/>
  <c r="B28" i="13"/>
  <c r="J27" i="13"/>
  <c r="H27" i="13"/>
  <c r="G27" i="13"/>
  <c r="F27" i="13"/>
  <c r="I27" i="13"/>
  <c r="B29" i="12"/>
  <c r="G28" i="12"/>
  <c r="J28" i="12"/>
  <c r="F28" i="12"/>
  <c r="H28" i="12"/>
  <c r="I28" i="12"/>
  <c r="H28" i="15" l="1"/>
  <c r="B29" i="15"/>
  <c r="G28" i="15"/>
  <c r="J28" i="15"/>
  <c r="F28" i="15"/>
  <c r="B30" i="14"/>
  <c r="G29" i="14"/>
  <c r="J29" i="14"/>
  <c r="F29" i="14"/>
  <c r="H29" i="14"/>
  <c r="H28" i="13"/>
  <c r="J28" i="13"/>
  <c r="F28" i="13"/>
  <c r="B29" i="13"/>
  <c r="G28" i="13"/>
  <c r="I28" i="13"/>
  <c r="H29" i="12"/>
  <c r="B30" i="12"/>
  <c r="G29" i="12"/>
  <c r="F29" i="12"/>
  <c r="J29" i="12"/>
  <c r="I29" i="12"/>
  <c r="H29" i="15" l="1"/>
  <c r="B30" i="15"/>
  <c r="G29" i="15"/>
  <c r="J29" i="15"/>
  <c r="F29" i="15"/>
  <c r="H30" i="14"/>
  <c r="B31" i="14"/>
  <c r="G30" i="14"/>
  <c r="J30" i="14"/>
  <c r="F30" i="14"/>
  <c r="B30" i="13"/>
  <c r="G29" i="13"/>
  <c r="J29" i="13"/>
  <c r="H29" i="13"/>
  <c r="F29" i="13"/>
  <c r="I29" i="13"/>
  <c r="H30" i="12"/>
  <c r="F30" i="12"/>
  <c r="J30" i="12"/>
  <c r="G30" i="12"/>
  <c r="B31" i="12"/>
  <c r="I30" i="12"/>
  <c r="J30" i="15" l="1"/>
  <c r="F30" i="15"/>
  <c r="H30" i="15"/>
  <c r="B31" i="15"/>
  <c r="G30" i="15"/>
  <c r="H31" i="14"/>
  <c r="B32" i="14"/>
  <c r="G31" i="14"/>
  <c r="J31" i="14"/>
  <c r="F31" i="14"/>
  <c r="J30" i="13"/>
  <c r="F30" i="13"/>
  <c r="H30" i="13"/>
  <c r="B31" i="13"/>
  <c r="G30" i="13"/>
  <c r="I30" i="13"/>
  <c r="J31" i="12"/>
  <c r="F31" i="12"/>
  <c r="H31" i="12"/>
  <c r="G31" i="12"/>
  <c r="B32" i="12"/>
  <c r="I31" i="12"/>
  <c r="B32" i="15" l="1"/>
  <c r="G31" i="15"/>
  <c r="J31" i="15"/>
  <c r="F31" i="15"/>
  <c r="H31" i="15"/>
  <c r="J32" i="14"/>
  <c r="F32" i="14"/>
  <c r="H32" i="14"/>
  <c r="G32" i="14"/>
  <c r="B33" i="14"/>
  <c r="B32" i="13"/>
  <c r="G31" i="13"/>
  <c r="J31" i="13"/>
  <c r="H31" i="13"/>
  <c r="F31" i="13"/>
  <c r="I31" i="13"/>
  <c r="B33" i="12"/>
  <c r="G32" i="12"/>
  <c r="J32" i="12"/>
  <c r="F32" i="12"/>
  <c r="H32" i="12"/>
  <c r="I32" i="12"/>
  <c r="H32" i="15" l="1"/>
  <c r="B33" i="15"/>
  <c r="G32" i="15"/>
  <c r="J32" i="15"/>
  <c r="F32" i="15"/>
  <c r="B34" i="14"/>
  <c r="G33" i="14"/>
  <c r="J33" i="14"/>
  <c r="F33" i="14"/>
  <c r="H33" i="14"/>
  <c r="H32" i="13"/>
  <c r="J32" i="13"/>
  <c r="F32" i="13"/>
  <c r="B33" i="13"/>
  <c r="G32" i="13"/>
  <c r="I32" i="13"/>
  <c r="H33" i="12"/>
  <c r="G33" i="12"/>
  <c r="F33" i="12"/>
  <c r="B34" i="12"/>
  <c r="J33" i="12"/>
  <c r="I33" i="12"/>
  <c r="B34" i="15" l="1"/>
  <c r="H33" i="15"/>
  <c r="G33" i="15"/>
  <c r="J33" i="15"/>
  <c r="F33" i="15"/>
  <c r="H34" i="14"/>
  <c r="B35" i="14"/>
  <c r="G34" i="14"/>
  <c r="J34" i="14"/>
  <c r="F34" i="14"/>
  <c r="B34" i="13"/>
  <c r="G33" i="13"/>
  <c r="J33" i="13"/>
  <c r="H33" i="13"/>
  <c r="F33" i="13"/>
  <c r="I33" i="13"/>
  <c r="B35" i="12"/>
  <c r="F34" i="12"/>
  <c r="J34" i="12"/>
  <c r="G34" i="12"/>
  <c r="H34" i="12"/>
  <c r="I34" i="12"/>
  <c r="H34" i="15" l="1"/>
  <c r="B35" i="15"/>
  <c r="G34" i="15"/>
  <c r="F34" i="15"/>
  <c r="J34" i="15"/>
  <c r="H35" i="14"/>
  <c r="B36" i="14"/>
  <c r="G35" i="14"/>
  <c r="J35" i="14"/>
  <c r="F35" i="14"/>
  <c r="J34" i="13"/>
  <c r="F34" i="13"/>
  <c r="H34" i="13"/>
  <c r="B35" i="13"/>
  <c r="G34" i="13"/>
  <c r="I34" i="13"/>
  <c r="J35" i="12"/>
  <c r="F35" i="12"/>
  <c r="H35" i="12"/>
  <c r="B36" i="12"/>
  <c r="G35" i="12"/>
  <c r="I35" i="12"/>
  <c r="H35" i="15" l="1"/>
  <c r="G35" i="15"/>
  <c r="F35" i="15"/>
  <c r="B36" i="15"/>
  <c r="J35" i="15"/>
  <c r="B37" i="14"/>
  <c r="F36" i="14"/>
  <c r="J36" i="14"/>
  <c r="H36" i="14"/>
  <c r="G36" i="14"/>
  <c r="B36" i="13"/>
  <c r="G35" i="13"/>
  <c r="J35" i="13"/>
  <c r="H35" i="13"/>
  <c r="F35" i="13"/>
  <c r="I35" i="13"/>
  <c r="B37" i="12"/>
  <c r="G36" i="12"/>
  <c r="H36" i="12"/>
  <c r="F36" i="12"/>
  <c r="J36" i="12"/>
  <c r="I36" i="12"/>
  <c r="J36" i="15" l="1"/>
  <c r="F36" i="15"/>
  <c r="G36" i="15"/>
  <c r="B37" i="15"/>
  <c r="H36" i="15"/>
  <c r="H37" i="14"/>
  <c r="J37" i="14"/>
  <c r="F37" i="14"/>
  <c r="B38" i="14"/>
  <c r="G37" i="14"/>
  <c r="H36" i="13"/>
  <c r="J36" i="13"/>
  <c r="F36" i="13"/>
  <c r="B37" i="13"/>
  <c r="G36" i="13"/>
  <c r="I36" i="13"/>
  <c r="H37" i="12"/>
  <c r="B38" i="12"/>
  <c r="F37" i="12"/>
  <c r="J37" i="12"/>
  <c r="G37" i="12"/>
  <c r="I37" i="12"/>
  <c r="B38" i="15" l="1"/>
  <c r="G37" i="15"/>
  <c r="J37" i="15"/>
  <c r="F37" i="15"/>
  <c r="H37" i="15"/>
  <c r="B39" i="14"/>
  <c r="G38" i="14"/>
  <c r="J38" i="14"/>
  <c r="H38" i="14"/>
  <c r="F38" i="14"/>
  <c r="B38" i="13"/>
  <c r="G37" i="13"/>
  <c r="J37" i="13"/>
  <c r="H37" i="13"/>
  <c r="F37" i="13"/>
  <c r="I37" i="13"/>
  <c r="H38" i="12"/>
  <c r="G38" i="12"/>
  <c r="F38" i="12"/>
  <c r="B39" i="12"/>
  <c r="J38" i="12"/>
  <c r="I38" i="12"/>
  <c r="H38" i="15" l="1"/>
  <c r="B39" i="15"/>
  <c r="G38" i="15"/>
  <c r="F38" i="15"/>
  <c r="J38" i="15"/>
  <c r="J39" i="14"/>
  <c r="F39" i="14"/>
  <c r="H39" i="14"/>
  <c r="B40" i="14"/>
  <c r="G39" i="14"/>
  <c r="J38" i="13"/>
  <c r="F38" i="13"/>
  <c r="H38" i="13"/>
  <c r="B39" i="13"/>
  <c r="G38" i="13"/>
  <c r="I38" i="13"/>
  <c r="J39" i="12"/>
  <c r="F39" i="12"/>
  <c r="G39" i="12"/>
  <c r="B40" i="12"/>
  <c r="H39" i="12"/>
  <c r="I39" i="12"/>
  <c r="H39" i="15" l="1"/>
  <c r="G39" i="15"/>
  <c r="F39" i="15"/>
  <c r="J39" i="15"/>
  <c r="B40" i="15"/>
  <c r="B41" i="14"/>
  <c r="G40" i="14"/>
  <c r="J40" i="14"/>
  <c r="H40" i="14"/>
  <c r="F40" i="14"/>
  <c r="B40" i="13"/>
  <c r="G39" i="13"/>
  <c r="J39" i="13"/>
  <c r="H39" i="13"/>
  <c r="F39" i="13"/>
  <c r="I39" i="13"/>
  <c r="B41" i="12"/>
  <c r="G40" i="12"/>
  <c r="J40" i="12"/>
  <c r="H40" i="12"/>
  <c r="F40" i="12"/>
  <c r="I40" i="12"/>
  <c r="J40" i="15" l="1"/>
  <c r="F40" i="15"/>
  <c r="G40" i="15"/>
  <c r="B41" i="15"/>
  <c r="H40" i="15"/>
  <c r="H41" i="14"/>
  <c r="J41" i="14"/>
  <c r="F41" i="14"/>
  <c r="B42" i="14"/>
  <c r="G41" i="14"/>
  <c r="H40" i="13"/>
  <c r="J40" i="13"/>
  <c r="F40" i="13"/>
  <c r="B41" i="13"/>
  <c r="G40" i="13"/>
  <c r="I40" i="13"/>
  <c r="H41" i="12"/>
  <c r="G41" i="12"/>
  <c r="B42" i="12"/>
  <c r="F41" i="12"/>
  <c r="J41" i="12"/>
  <c r="I41" i="12"/>
  <c r="B42" i="15" l="1"/>
  <c r="G41" i="15"/>
  <c r="J41" i="15"/>
  <c r="F41" i="15"/>
  <c r="H41" i="15"/>
  <c r="B43" i="14"/>
  <c r="G42" i="14"/>
  <c r="J42" i="14"/>
  <c r="H42" i="14"/>
  <c r="F42" i="14"/>
  <c r="B42" i="13"/>
  <c r="G41" i="13"/>
  <c r="J41" i="13"/>
  <c r="H41" i="13"/>
  <c r="F41" i="13"/>
  <c r="I41" i="13"/>
  <c r="B43" i="12"/>
  <c r="F42" i="12"/>
  <c r="J42" i="12"/>
  <c r="G42" i="12"/>
  <c r="H42" i="12"/>
  <c r="I42" i="12"/>
  <c r="H42" i="15" l="1"/>
  <c r="B43" i="15"/>
  <c r="G42" i="15"/>
  <c r="F42" i="15"/>
  <c r="J42" i="15"/>
  <c r="J43" i="14"/>
  <c r="F43" i="14"/>
  <c r="H43" i="14"/>
  <c r="B44" i="14"/>
  <c r="G43" i="14"/>
  <c r="J42" i="13"/>
  <c r="F42" i="13"/>
  <c r="H42" i="13"/>
  <c r="B43" i="13"/>
  <c r="G42" i="13"/>
  <c r="I42" i="13"/>
  <c r="J43" i="12"/>
  <c r="F43" i="12"/>
  <c r="H43" i="12"/>
  <c r="B44" i="12"/>
  <c r="G43" i="12"/>
  <c r="I43" i="12"/>
  <c r="H43" i="15" l="1"/>
  <c r="G43" i="15"/>
  <c r="F43" i="15"/>
  <c r="J43" i="15"/>
  <c r="B44" i="15"/>
  <c r="B45" i="14"/>
  <c r="G44" i="14"/>
  <c r="J44" i="14"/>
  <c r="H44" i="14"/>
  <c r="F44" i="14"/>
  <c r="B44" i="13"/>
  <c r="G43" i="13"/>
  <c r="J43" i="13"/>
  <c r="H43" i="13"/>
  <c r="F43" i="13"/>
  <c r="I43" i="13"/>
  <c r="B45" i="12"/>
  <c r="G44" i="12"/>
  <c r="H44" i="12"/>
  <c r="F44" i="12"/>
  <c r="J44" i="12"/>
  <c r="I44" i="12"/>
  <c r="J44" i="15" l="1"/>
  <c r="F44" i="15"/>
  <c r="G44" i="15"/>
  <c r="B45" i="15"/>
  <c r="H44" i="15"/>
  <c r="H45" i="14"/>
  <c r="J45" i="14"/>
  <c r="F45" i="14"/>
  <c r="B46" i="14"/>
  <c r="G45" i="14"/>
  <c r="H44" i="13"/>
  <c r="J44" i="13"/>
  <c r="F44" i="13"/>
  <c r="B45" i="13"/>
  <c r="G44" i="13"/>
  <c r="I44" i="13"/>
  <c r="J45" i="12"/>
  <c r="F45" i="12"/>
  <c r="H45" i="12"/>
  <c r="G45" i="12"/>
  <c r="B46" i="12"/>
  <c r="I45" i="12"/>
  <c r="B46" i="15" l="1"/>
  <c r="G45" i="15"/>
  <c r="J45" i="15"/>
  <c r="F45" i="15"/>
  <c r="H45" i="15"/>
  <c r="B47" i="14"/>
  <c r="G46" i="14"/>
  <c r="J46" i="14"/>
  <c r="H46" i="14"/>
  <c r="F46" i="14"/>
  <c r="B46" i="13"/>
  <c r="G45" i="13"/>
  <c r="J45" i="13"/>
  <c r="H45" i="13"/>
  <c r="F45" i="13"/>
  <c r="I45" i="13"/>
  <c r="B47" i="12"/>
  <c r="G46" i="12"/>
  <c r="H46" i="12"/>
  <c r="F46" i="12"/>
  <c r="J46" i="12"/>
  <c r="I46" i="12"/>
  <c r="H46" i="15" l="1"/>
  <c r="B47" i="15"/>
  <c r="G46" i="15"/>
  <c r="F46" i="15"/>
  <c r="J46" i="15"/>
  <c r="J47" i="14"/>
  <c r="F47" i="14"/>
  <c r="H47" i="14"/>
  <c r="B48" i="14"/>
  <c r="G47" i="14"/>
  <c r="J46" i="13"/>
  <c r="F46" i="13"/>
  <c r="H46" i="13"/>
  <c r="B47" i="13"/>
  <c r="G46" i="13"/>
  <c r="I46" i="13"/>
  <c r="H47" i="12"/>
  <c r="J47" i="12"/>
  <c r="F47" i="12"/>
  <c r="G47" i="12"/>
  <c r="B48" i="12"/>
  <c r="I47" i="12"/>
  <c r="H47" i="15" l="1"/>
  <c r="G47" i="15"/>
  <c r="F47" i="15"/>
  <c r="J47" i="15"/>
  <c r="B48" i="15"/>
  <c r="B49" i="14"/>
  <c r="G48" i="14"/>
  <c r="J48" i="14"/>
  <c r="H48" i="14"/>
  <c r="F48" i="14"/>
  <c r="B48" i="13"/>
  <c r="G47" i="13"/>
  <c r="J47" i="13"/>
  <c r="H47" i="13"/>
  <c r="F47" i="13"/>
  <c r="I47" i="13"/>
  <c r="B49" i="12"/>
  <c r="G48" i="12"/>
  <c r="H48" i="12"/>
  <c r="F48" i="12"/>
  <c r="J48" i="12"/>
  <c r="I48" i="12"/>
  <c r="J48" i="15" l="1"/>
  <c r="F48" i="15"/>
  <c r="G48" i="15"/>
  <c r="B49" i="15"/>
  <c r="H48" i="15"/>
  <c r="H49" i="14"/>
  <c r="J49" i="14"/>
  <c r="F49" i="14"/>
  <c r="B50" i="14"/>
  <c r="G49" i="14"/>
  <c r="H48" i="13"/>
  <c r="J48" i="13"/>
  <c r="F48" i="13"/>
  <c r="B49" i="13"/>
  <c r="G48" i="13"/>
  <c r="I48" i="13"/>
  <c r="J49" i="12"/>
  <c r="F49" i="12"/>
  <c r="H49" i="12"/>
  <c r="G49" i="12"/>
  <c r="B50" i="12"/>
  <c r="I49" i="12"/>
  <c r="B50" i="15" l="1"/>
  <c r="G49" i="15"/>
  <c r="J49" i="15"/>
  <c r="F49" i="15"/>
  <c r="H49" i="15"/>
  <c r="B51" i="14"/>
  <c r="G50" i="14"/>
  <c r="J50" i="14"/>
  <c r="H50" i="14"/>
  <c r="F50" i="14"/>
  <c r="B50" i="13"/>
  <c r="G49" i="13"/>
  <c r="J49" i="13"/>
  <c r="H49" i="13"/>
  <c r="F49" i="13"/>
  <c r="I49" i="13"/>
  <c r="B51" i="12"/>
  <c r="G50" i="12"/>
  <c r="H50" i="12"/>
  <c r="F50" i="12"/>
  <c r="J50" i="12"/>
  <c r="I50" i="12"/>
  <c r="H50" i="15" l="1"/>
  <c r="B51" i="15"/>
  <c r="G50" i="15"/>
  <c r="J50" i="15"/>
  <c r="F50" i="15"/>
  <c r="J51" i="14"/>
  <c r="F51" i="14"/>
  <c r="H51" i="14"/>
  <c r="B52" i="14"/>
  <c r="G51" i="14"/>
  <c r="J50" i="13"/>
  <c r="F50" i="13"/>
  <c r="H50" i="13"/>
  <c r="B51" i="13"/>
  <c r="G50" i="13"/>
  <c r="I50" i="13"/>
  <c r="H51" i="12"/>
  <c r="J51" i="12"/>
  <c r="F51" i="12"/>
  <c r="G51" i="12"/>
  <c r="B52" i="12"/>
  <c r="I51" i="12"/>
  <c r="J51" i="15" l="1"/>
  <c r="F51" i="15"/>
  <c r="H51" i="15"/>
  <c r="B52" i="15"/>
  <c r="G51" i="15"/>
  <c r="B53" i="14"/>
  <c r="G52" i="14"/>
  <c r="J52" i="14"/>
  <c r="H52" i="14"/>
  <c r="F52" i="14"/>
  <c r="B52" i="13"/>
  <c r="G51" i="13"/>
  <c r="J51" i="13"/>
  <c r="H51" i="13"/>
  <c r="F51" i="13"/>
  <c r="I51" i="13"/>
  <c r="B53" i="12"/>
  <c r="G52" i="12"/>
  <c r="H52" i="12"/>
  <c r="F52" i="12"/>
  <c r="J52" i="12"/>
  <c r="I52" i="12"/>
  <c r="B53" i="15" l="1"/>
  <c r="G52" i="15"/>
  <c r="J52" i="15"/>
  <c r="F52" i="15"/>
  <c r="H52" i="15"/>
  <c r="H53" i="14"/>
  <c r="J53" i="14"/>
  <c r="F53" i="14"/>
  <c r="B54" i="14"/>
  <c r="G53" i="14"/>
  <c r="H52" i="13"/>
  <c r="J52" i="13"/>
  <c r="F52" i="13"/>
  <c r="B53" i="13"/>
  <c r="G52" i="13"/>
  <c r="I52" i="13"/>
  <c r="J53" i="12"/>
  <c r="F53" i="12"/>
  <c r="H53" i="12"/>
  <c r="G53" i="12"/>
  <c r="B54" i="12"/>
  <c r="I53" i="12"/>
  <c r="H53" i="15" l="1"/>
  <c r="B54" i="15"/>
  <c r="G53" i="15"/>
  <c r="J53" i="15"/>
  <c r="F53" i="15"/>
  <c r="B55" i="14"/>
  <c r="G54" i="14"/>
  <c r="J54" i="14"/>
  <c r="H54" i="14"/>
  <c r="F54" i="14"/>
  <c r="B54" i="13"/>
  <c r="G53" i="13"/>
  <c r="J53" i="13"/>
  <c r="H53" i="13"/>
  <c r="F53" i="13"/>
  <c r="I53" i="13"/>
  <c r="B55" i="12"/>
  <c r="G54" i="12"/>
  <c r="H54" i="12"/>
  <c r="F54" i="12"/>
  <c r="J54" i="12"/>
  <c r="I54" i="12"/>
  <c r="H54" i="15" l="1"/>
  <c r="B55" i="15"/>
  <c r="G54" i="15"/>
  <c r="F54" i="15"/>
  <c r="J54" i="15"/>
  <c r="J55" i="14"/>
  <c r="F55" i="14"/>
  <c r="H55" i="14"/>
  <c r="B56" i="14"/>
  <c r="G55" i="14"/>
  <c r="J54" i="13"/>
  <c r="F54" i="13"/>
  <c r="H54" i="13"/>
  <c r="B55" i="13"/>
  <c r="G54" i="13"/>
  <c r="I54" i="13"/>
  <c r="H55" i="12"/>
  <c r="J55" i="12"/>
  <c r="F55" i="12"/>
  <c r="G55" i="12"/>
  <c r="B56" i="12"/>
  <c r="I55" i="12"/>
  <c r="J55" i="15" l="1"/>
  <c r="F55" i="15"/>
  <c r="H55" i="15"/>
  <c r="G55" i="15"/>
  <c r="B56" i="15"/>
  <c r="B57" i="14"/>
  <c r="G56" i="14"/>
  <c r="J56" i="14"/>
  <c r="H56" i="14"/>
  <c r="F56" i="14"/>
  <c r="B56" i="13"/>
  <c r="G55" i="13"/>
  <c r="J55" i="13"/>
  <c r="H55" i="13"/>
  <c r="F55" i="13"/>
  <c r="I55" i="13"/>
  <c r="B57" i="12"/>
  <c r="G56" i="12"/>
  <c r="H56" i="12"/>
  <c r="F56" i="12"/>
  <c r="J56" i="12"/>
  <c r="I56" i="12"/>
  <c r="B57" i="15" l="1"/>
  <c r="G56" i="15"/>
  <c r="J56" i="15"/>
  <c r="F56" i="15"/>
  <c r="H56" i="15"/>
  <c r="H57" i="14"/>
  <c r="B58" i="14"/>
  <c r="G57" i="14"/>
  <c r="J57" i="14"/>
  <c r="F57" i="14"/>
  <c r="H56" i="13"/>
  <c r="J56" i="13"/>
  <c r="F56" i="13"/>
  <c r="B57" i="13"/>
  <c r="G56" i="13"/>
  <c r="I56" i="13"/>
  <c r="J57" i="12"/>
  <c r="F57" i="12"/>
  <c r="H57" i="12"/>
  <c r="G57" i="12"/>
  <c r="B58" i="12"/>
  <c r="I57" i="12"/>
  <c r="H57" i="15" l="1"/>
  <c r="B58" i="15"/>
  <c r="G57" i="15"/>
  <c r="J57" i="15"/>
  <c r="F57" i="15"/>
  <c r="H58" i="14"/>
  <c r="B59" i="14"/>
  <c r="G58" i="14"/>
  <c r="J58" i="14"/>
  <c r="F58" i="14"/>
  <c r="B58" i="13"/>
  <c r="G57" i="13"/>
  <c r="J57" i="13"/>
  <c r="H57" i="13"/>
  <c r="F57" i="13"/>
  <c r="I57" i="13"/>
  <c r="B59" i="12"/>
  <c r="G58" i="12"/>
  <c r="H58" i="12"/>
  <c r="F58" i="12"/>
  <c r="J58" i="12"/>
  <c r="I58" i="12"/>
  <c r="H58" i="15" l="1"/>
  <c r="B59" i="15"/>
  <c r="G58" i="15"/>
  <c r="J58" i="15"/>
  <c r="F58" i="15"/>
  <c r="J59" i="14"/>
  <c r="F59" i="14"/>
  <c r="H59" i="14"/>
  <c r="B60" i="14"/>
  <c r="G59" i="14"/>
  <c r="J58" i="13"/>
  <c r="F58" i="13"/>
  <c r="H58" i="13"/>
  <c r="B59" i="13"/>
  <c r="G58" i="13"/>
  <c r="I58" i="13"/>
  <c r="H59" i="12"/>
  <c r="J59" i="12"/>
  <c r="F59" i="12"/>
  <c r="G59" i="12"/>
  <c r="B60" i="12"/>
  <c r="I59" i="12"/>
  <c r="J59" i="15" l="1"/>
  <c r="F59" i="15"/>
  <c r="H59" i="15"/>
  <c r="B60" i="15"/>
  <c r="G59" i="15"/>
  <c r="B61" i="14"/>
  <c r="G60" i="14"/>
  <c r="J60" i="14"/>
  <c r="F60" i="14"/>
  <c r="H60" i="14"/>
  <c r="B60" i="13"/>
  <c r="G59" i="13"/>
  <c r="J59" i="13"/>
  <c r="H59" i="13"/>
  <c r="F59" i="13"/>
  <c r="I59" i="13"/>
  <c r="B61" i="12"/>
  <c r="G60" i="12"/>
  <c r="H60" i="12"/>
  <c r="F60" i="12"/>
  <c r="J60" i="12"/>
  <c r="I60" i="12"/>
  <c r="B61" i="15" l="1"/>
  <c r="G60" i="15"/>
  <c r="J60" i="15"/>
  <c r="F60" i="15"/>
  <c r="H60" i="15"/>
  <c r="H61" i="14"/>
  <c r="B62" i="14"/>
  <c r="G61" i="14"/>
  <c r="J61" i="14"/>
  <c r="F61" i="14"/>
  <c r="H60" i="13"/>
  <c r="J60" i="13"/>
  <c r="F60" i="13"/>
  <c r="B61" i="13"/>
  <c r="G60" i="13"/>
  <c r="I60" i="13"/>
  <c r="J61" i="12"/>
  <c r="F61" i="12"/>
  <c r="H61" i="12"/>
  <c r="G61" i="12"/>
  <c r="B62" i="12"/>
  <c r="I61" i="12"/>
  <c r="H61" i="15" l="1"/>
  <c r="B62" i="15"/>
  <c r="G61" i="15"/>
  <c r="J61" i="15"/>
  <c r="F61" i="15"/>
  <c r="H62" i="14"/>
  <c r="B63" i="14"/>
  <c r="G62" i="14"/>
  <c r="J62" i="14"/>
  <c r="F62" i="14"/>
  <c r="B62" i="13"/>
  <c r="G61" i="13"/>
  <c r="J61" i="13"/>
  <c r="H61" i="13"/>
  <c r="F61" i="13"/>
  <c r="I61" i="13"/>
  <c r="B63" i="12"/>
  <c r="G62" i="12"/>
  <c r="H62" i="12"/>
  <c r="F62" i="12"/>
  <c r="J62" i="12"/>
  <c r="I62" i="12"/>
  <c r="H62" i="15" l="1"/>
  <c r="B63" i="15"/>
  <c r="G62" i="15"/>
  <c r="F62" i="15"/>
  <c r="J62" i="15"/>
  <c r="J63" i="14"/>
  <c r="F63" i="14"/>
  <c r="H63" i="14"/>
  <c r="G63" i="14"/>
  <c r="B64" i="14"/>
  <c r="J62" i="13"/>
  <c r="F62" i="13"/>
  <c r="H62" i="13"/>
  <c r="B63" i="13"/>
  <c r="G62" i="13"/>
  <c r="I62" i="13"/>
  <c r="H63" i="12"/>
  <c r="J63" i="12"/>
  <c r="F63" i="12"/>
  <c r="G63" i="12"/>
  <c r="B64" i="12"/>
  <c r="I63" i="12"/>
  <c r="J63" i="15" l="1"/>
  <c r="F63" i="15"/>
  <c r="H63" i="15"/>
  <c r="G63" i="15"/>
  <c r="B64" i="15"/>
  <c r="B65" i="14"/>
  <c r="G64" i="14"/>
  <c r="J64" i="14"/>
  <c r="F64" i="14"/>
  <c r="H64" i="14"/>
  <c r="B64" i="13"/>
  <c r="G63" i="13"/>
  <c r="J63" i="13"/>
  <c r="H63" i="13"/>
  <c r="F63" i="13"/>
  <c r="I63" i="13"/>
  <c r="B65" i="12"/>
  <c r="G64" i="12"/>
  <c r="H64" i="12"/>
  <c r="F64" i="12"/>
  <c r="J64" i="12"/>
  <c r="I64" i="12"/>
  <c r="B65" i="15" l="1"/>
  <c r="G64" i="15"/>
  <c r="J64" i="15"/>
  <c r="F64" i="15"/>
  <c r="H64" i="15"/>
  <c r="H65" i="14"/>
  <c r="B66" i="14"/>
  <c r="G65" i="14"/>
  <c r="J65" i="14"/>
  <c r="F65" i="14"/>
  <c r="H64" i="13"/>
  <c r="J64" i="13"/>
  <c r="F64" i="13"/>
  <c r="B65" i="13"/>
  <c r="G64" i="13"/>
  <c r="I64" i="13"/>
  <c r="J65" i="12"/>
  <c r="F65" i="12"/>
  <c r="H65" i="12"/>
  <c r="G65" i="12"/>
  <c r="B66" i="12"/>
  <c r="I65" i="12"/>
  <c r="H65" i="15" l="1"/>
  <c r="B66" i="15"/>
  <c r="G65" i="15"/>
  <c r="J65" i="15"/>
  <c r="F65" i="15"/>
  <c r="H66" i="14"/>
  <c r="B67" i="14"/>
  <c r="G66" i="14"/>
  <c r="J66" i="14"/>
  <c r="F66" i="14"/>
  <c r="B66" i="13"/>
  <c r="G65" i="13"/>
  <c r="J65" i="13"/>
  <c r="H65" i="13"/>
  <c r="F65" i="13"/>
  <c r="I65" i="13"/>
  <c r="B67" i="12"/>
  <c r="G66" i="12"/>
  <c r="H66" i="12"/>
  <c r="F66" i="12"/>
  <c r="J66" i="12"/>
  <c r="I66" i="12"/>
  <c r="H66" i="15" l="1"/>
  <c r="B67" i="15"/>
  <c r="G66" i="15"/>
  <c r="J66" i="15"/>
  <c r="F66" i="15"/>
  <c r="J67" i="14"/>
  <c r="F67" i="14"/>
  <c r="H67" i="14"/>
  <c r="B68" i="14"/>
  <c r="G67" i="14"/>
  <c r="J66" i="13"/>
  <c r="F66" i="13"/>
  <c r="H66" i="13"/>
  <c r="B67" i="13"/>
  <c r="G66" i="13"/>
  <c r="I66" i="13"/>
  <c r="H67" i="12"/>
  <c r="J67" i="12"/>
  <c r="F67" i="12"/>
  <c r="G67" i="12"/>
  <c r="B68" i="12"/>
  <c r="I67" i="12"/>
  <c r="J67" i="15" l="1"/>
  <c r="F67" i="15"/>
  <c r="H67" i="15"/>
  <c r="B68" i="15"/>
  <c r="G67" i="15"/>
  <c r="B69" i="14"/>
  <c r="G68" i="14"/>
  <c r="J68" i="14"/>
  <c r="F68" i="14"/>
  <c r="H68" i="14"/>
  <c r="B68" i="13"/>
  <c r="G67" i="13"/>
  <c r="J67" i="13"/>
  <c r="F67" i="13"/>
  <c r="H67" i="13"/>
  <c r="I67" i="13"/>
  <c r="H68" i="12"/>
  <c r="B69" i="12"/>
  <c r="G68" i="12"/>
  <c r="J68" i="12"/>
  <c r="F68" i="12"/>
  <c r="I68" i="12"/>
  <c r="B69" i="15" l="1"/>
  <c r="G68" i="15"/>
  <c r="J68" i="15"/>
  <c r="F68" i="15"/>
  <c r="H68" i="15"/>
  <c r="H69" i="14"/>
  <c r="B70" i="14"/>
  <c r="G69" i="14"/>
  <c r="J69" i="14"/>
  <c r="F69" i="14"/>
  <c r="H68" i="13"/>
  <c r="B69" i="13"/>
  <c r="G68" i="13"/>
  <c r="J68" i="13"/>
  <c r="F68" i="13"/>
  <c r="I68" i="13"/>
  <c r="J69" i="12"/>
  <c r="F69" i="12"/>
  <c r="H69" i="12"/>
  <c r="B70" i="12"/>
  <c r="G69" i="12"/>
  <c r="I69" i="12"/>
  <c r="H69" i="15" l="1"/>
  <c r="B70" i="15"/>
  <c r="G69" i="15"/>
  <c r="J69" i="15"/>
  <c r="F69" i="15"/>
  <c r="H70" i="14"/>
  <c r="B71" i="14"/>
  <c r="G70" i="14"/>
  <c r="J70" i="14"/>
  <c r="F70" i="14"/>
  <c r="H69" i="13"/>
  <c r="B70" i="13"/>
  <c r="G69" i="13"/>
  <c r="J69" i="13"/>
  <c r="F69" i="13"/>
  <c r="I69" i="13"/>
  <c r="B71" i="12"/>
  <c r="G70" i="12"/>
  <c r="J70" i="12"/>
  <c r="F70" i="12"/>
  <c r="H70" i="12"/>
  <c r="I70" i="12"/>
  <c r="H70" i="15" l="1"/>
  <c r="B71" i="15"/>
  <c r="G70" i="15"/>
  <c r="F70" i="15"/>
  <c r="J70" i="15"/>
  <c r="J71" i="14"/>
  <c r="F71" i="14"/>
  <c r="H71" i="14"/>
  <c r="G71" i="14"/>
  <c r="B72" i="14"/>
  <c r="J70" i="13"/>
  <c r="F70" i="13"/>
  <c r="H70" i="13"/>
  <c r="G70" i="13"/>
  <c r="B71" i="13"/>
  <c r="I70" i="13"/>
  <c r="H71" i="12"/>
  <c r="G71" i="12"/>
  <c r="B72" i="12"/>
  <c r="F71" i="12"/>
  <c r="J71" i="12"/>
  <c r="I71" i="12"/>
  <c r="J71" i="15" l="1"/>
  <c r="F71" i="15"/>
  <c r="H71" i="15"/>
  <c r="G71" i="15"/>
  <c r="B72" i="15"/>
  <c r="B73" i="14"/>
  <c r="G72" i="14"/>
  <c r="J72" i="14"/>
  <c r="F72" i="14"/>
  <c r="H72" i="14"/>
  <c r="J71" i="13"/>
  <c r="G71" i="13"/>
  <c r="B72" i="13"/>
  <c r="F71" i="13"/>
  <c r="H71" i="13"/>
  <c r="I71" i="13"/>
  <c r="J72" i="12"/>
  <c r="F72" i="12"/>
  <c r="G72" i="12"/>
  <c r="B73" i="12"/>
  <c r="H72" i="12"/>
  <c r="I72" i="12"/>
  <c r="H72" i="15" l="1"/>
  <c r="B73" i="15"/>
  <c r="G72" i="15"/>
  <c r="F72" i="15"/>
  <c r="J72" i="15"/>
  <c r="J73" i="14"/>
  <c r="F73" i="14"/>
  <c r="H73" i="14"/>
  <c r="B74" i="14"/>
  <c r="G73" i="14"/>
  <c r="B73" i="13"/>
  <c r="G72" i="13"/>
  <c r="J72" i="13"/>
  <c r="F72" i="13"/>
  <c r="H72" i="13"/>
  <c r="I72" i="13"/>
  <c r="B74" i="12"/>
  <c r="G73" i="12"/>
  <c r="J73" i="12"/>
  <c r="F73" i="12"/>
  <c r="H73" i="12"/>
  <c r="I73" i="12"/>
  <c r="J73" i="15" l="1"/>
  <c r="F73" i="15"/>
  <c r="H73" i="15"/>
  <c r="B74" i="15"/>
  <c r="G73" i="15"/>
  <c r="B75" i="14"/>
  <c r="G74" i="14"/>
  <c r="J74" i="14"/>
  <c r="H74" i="14"/>
  <c r="F74" i="14"/>
  <c r="H73" i="13"/>
  <c r="B74" i="13"/>
  <c r="G73" i="13"/>
  <c r="F73" i="13"/>
  <c r="J73" i="13"/>
  <c r="I73" i="13"/>
  <c r="H74" i="12"/>
  <c r="B75" i="12"/>
  <c r="G74" i="12"/>
  <c r="F74" i="12"/>
  <c r="J74" i="12"/>
  <c r="I74" i="12"/>
  <c r="B75" i="15" l="1"/>
  <c r="G74" i="15"/>
  <c r="J74" i="15"/>
  <c r="F74" i="15"/>
  <c r="H74" i="15"/>
  <c r="H75" i="14"/>
  <c r="J75" i="14"/>
  <c r="F75" i="14"/>
  <c r="B76" i="14"/>
  <c r="G75" i="14"/>
  <c r="H74" i="13"/>
  <c r="F74" i="13"/>
  <c r="B75" i="13"/>
  <c r="J74" i="13"/>
  <c r="G74" i="13"/>
  <c r="I74" i="13"/>
  <c r="H75" i="12"/>
  <c r="G75" i="12"/>
  <c r="F75" i="12"/>
  <c r="B76" i="12"/>
  <c r="J75" i="12"/>
  <c r="I75" i="12"/>
  <c r="H75" i="15" l="1"/>
  <c r="B76" i="15"/>
  <c r="G75" i="15"/>
  <c r="J75" i="15"/>
  <c r="F75" i="15"/>
  <c r="B77" i="14"/>
  <c r="G76" i="14"/>
  <c r="J76" i="14"/>
  <c r="H76" i="14"/>
  <c r="F76" i="14"/>
  <c r="J75" i="13"/>
  <c r="F75" i="13"/>
  <c r="B76" i="13"/>
  <c r="H75" i="13"/>
  <c r="G75" i="13"/>
  <c r="I75" i="13"/>
  <c r="J76" i="12"/>
  <c r="F76" i="12"/>
  <c r="G76" i="12"/>
  <c r="B77" i="12"/>
  <c r="H76" i="12"/>
  <c r="I76" i="12"/>
  <c r="H76" i="15" l="1"/>
  <c r="B77" i="15"/>
  <c r="G76" i="15"/>
  <c r="J76" i="15"/>
  <c r="F76" i="15"/>
  <c r="J77" i="14"/>
  <c r="F77" i="14"/>
  <c r="H77" i="14"/>
  <c r="B78" i="14"/>
  <c r="G77" i="14"/>
  <c r="B77" i="13"/>
  <c r="G76" i="13"/>
  <c r="J76" i="13"/>
  <c r="F76" i="13"/>
  <c r="H76" i="13"/>
  <c r="I76" i="13"/>
  <c r="B78" i="12"/>
  <c r="G77" i="12"/>
  <c r="J77" i="12"/>
  <c r="F77" i="12"/>
  <c r="H77" i="12"/>
  <c r="I77" i="12"/>
  <c r="J77" i="15" l="1"/>
  <c r="F77" i="15"/>
  <c r="H77" i="15"/>
  <c r="B78" i="15"/>
  <c r="G77" i="15"/>
  <c r="B79" i="14"/>
  <c r="G78" i="14"/>
  <c r="J78" i="14"/>
  <c r="F78" i="14"/>
  <c r="H78" i="14"/>
  <c r="H77" i="13"/>
  <c r="B78" i="13"/>
  <c r="G77" i="13"/>
  <c r="F77" i="13"/>
  <c r="J77" i="13"/>
  <c r="I77" i="13"/>
  <c r="H78" i="12"/>
  <c r="B79" i="12"/>
  <c r="G78" i="12"/>
  <c r="F78" i="12"/>
  <c r="J78" i="12"/>
  <c r="I78" i="12"/>
  <c r="B79" i="15" l="1"/>
  <c r="G78" i="15"/>
  <c r="J78" i="15"/>
  <c r="F78" i="15"/>
  <c r="H78" i="15"/>
  <c r="H79" i="14"/>
  <c r="B80" i="14"/>
  <c r="G79" i="14"/>
  <c r="J79" i="14"/>
  <c r="F79" i="14"/>
  <c r="H78" i="13"/>
  <c r="F78" i="13"/>
  <c r="B79" i="13"/>
  <c r="J78" i="13"/>
  <c r="G78" i="13"/>
  <c r="I78" i="13"/>
  <c r="H79" i="12"/>
  <c r="G79" i="12"/>
  <c r="F79" i="12"/>
  <c r="B80" i="12"/>
  <c r="J79" i="12"/>
  <c r="I79" i="12"/>
  <c r="H79" i="15" l="1"/>
  <c r="B80" i="15"/>
  <c r="G79" i="15"/>
  <c r="J79" i="15"/>
  <c r="F79" i="15"/>
  <c r="H80" i="14"/>
  <c r="B81" i="14"/>
  <c r="G80" i="14"/>
  <c r="F80" i="14"/>
  <c r="J80" i="14"/>
  <c r="J79" i="13"/>
  <c r="F79" i="13"/>
  <c r="B80" i="13"/>
  <c r="H79" i="13"/>
  <c r="G79" i="13"/>
  <c r="I79" i="13"/>
  <c r="J80" i="12"/>
  <c r="F80" i="12"/>
  <c r="G80" i="12"/>
  <c r="B81" i="12"/>
  <c r="H80" i="12"/>
  <c r="I80" i="12"/>
  <c r="H80" i="15" l="1"/>
  <c r="B81" i="15"/>
  <c r="G80" i="15"/>
  <c r="F80" i="15"/>
  <c r="J80" i="15"/>
  <c r="J81" i="14"/>
  <c r="F81" i="14"/>
  <c r="H81" i="14"/>
  <c r="B82" i="14"/>
  <c r="G81" i="14"/>
  <c r="B81" i="13"/>
  <c r="G80" i="13"/>
  <c r="J80" i="13"/>
  <c r="F80" i="13"/>
  <c r="H80" i="13"/>
  <c r="I80" i="13"/>
  <c r="B82" i="12"/>
  <c r="G81" i="12"/>
  <c r="J81" i="12"/>
  <c r="F81" i="12"/>
  <c r="H81" i="12"/>
  <c r="I81" i="12"/>
  <c r="J81" i="15" l="1"/>
  <c r="F81" i="15"/>
  <c r="H81" i="15"/>
  <c r="B82" i="15"/>
  <c r="G81" i="15"/>
  <c r="B83" i="14"/>
  <c r="G82" i="14"/>
  <c r="J82" i="14"/>
  <c r="F82" i="14"/>
  <c r="H82" i="14"/>
  <c r="H81" i="13"/>
  <c r="B82" i="13"/>
  <c r="G81" i="13"/>
  <c r="F81" i="13"/>
  <c r="J81" i="13"/>
  <c r="I81" i="13"/>
  <c r="H82" i="12"/>
  <c r="B83" i="12"/>
  <c r="G82" i="12"/>
  <c r="F82" i="12"/>
  <c r="J82" i="12"/>
  <c r="I82" i="12"/>
  <c r="B83" i="15" l="1"/>
  <c r="G82" i="15"/>
  <c r="J82" i="15"/>
  <c r="F82" i="15"/>
  <c r="H82" i="15"/>
  <c r="H83" i="14"/>
  <c r="B84" i="14"/>
  <c r="G83" i="14"/>
  <c r="J83" i="14"/>
  <c r="F83" i="14"/>
  <c r="H82" i="13"/>
  <c r="F82" i="13"/>
  <c r="B83" i="13"/>
  <c r="J82" i="13"/>
  <c r="G82" i="13"/>
  <c r="I82" i="13"/>
  <c r="H83" i="12"/>
  <c r="G83" i="12"/>
  <c r="F83" i="12"/>
  <c r="B84" i="12"/>
  <c r="J83" i="12"/>
  <c r="I83" i="12"/>
  <c r="H83" i="15" l="1"/>
  <c r="B84" i="15"/>
  <c r="G83" i="15"/>
  <c r="J83" i="15"/>
  <c r="F83" i="15"/>
  <c r="H84" i="14"/>
  <c r="B85" i="14"/>
  <c r="G84" i="14"/>
  <c r="J84" i="14"/>
  <c r="F84" i="14"/>
  <c r="J83" i="13"/>
  <c r="F83" i="13"/>
  <c r="B84" i="13"/>
  <c r="H83" i="13"/>
  <c r="G83" i="13"/>
  <c r="I83" i="13"/>
  <c r="J84" i="12"/>
  <c r="F84" i="12"/>
  <c r="G84" i="12"/>
  <c r="B85" i="12"/>
  <c r="H84" i="12"/>
  <c r="I84" i="12"/>
  <c r="H84" i="15" l="1"/>
  <c r="B85" i="15"/>
  <c r="G84" i="15"/>
  <c r="J84" i="15"/>
  <c r="F84" i="15"/>
  <c r="J85" i="14"/>
  <c r="F85" i="14"/>
  <c r="H85" i="14"/>
  <c r="B86" i="14"/>
  <c r="G85" i="14"/>
  <c r="B85" i="13"/>
  <c r="G84" i="13"/>
  <c r="J84" i="13"/>
  <c r="F84" i="13"/>
  <c r="H84" i="13"/>
  <c r="I84" i="13"/>
  <c r="B86" i="12"/>
  <c r="G85" i="12"/>
  <c r="J85" i="12"/>
  <c r="F85" i="12"/>
  <c r="H85" i="12"/>
  <c r="I85" i="12"/>
  <c r="J85" i="15" l="1"/>
  <c r="F85" i="15"/>
  <c r="H85" i="15"/>
  <c r="B86" i="15"/>
  <c r="G85" i="15"/>
  <c r="B87" i="14"/>
  <c r="G86" i="14"/>
  <c r="J86" i="14"/>
  <c r="F86" i="14"/>
  <c r="H86" i="14"/>
  <c r="H85" i="13"/>
  <c r="B86" i="13"/>
  <c r="G85" i="13"/>
  <c r="F85" i="13"/>
  <c r="J85" i="13"/>
  <c r="I85" i="13"/>
  <c r="H86" i="12"/>
  <c r="B87" i="12"/>
  <c r="G86" i="12"/>
  <c r="F86" i="12"/>
  <c r="J86" i="12"/>
  <c r="I86" i="12"/>
  <c r="B87" i="15" l="1"/>
  <c r="G86" i="15"/>
  <c r="J86" i="15"/>
  <c r="F86" i="15"/>
  <c r="H86" i="15"/>
  <c r="H87" i="14"/>
  <c r="B88" i="14"/>
  <c r="G87" i="14"/>
  <c r="J87" i="14"/>
  <c r="F87" i="14"/>
  <c r="H86" i="13"/>
  <c r="F86" i="13"/>
  <c r="B87" i="13"/>
  <c r="J86" i="13"/>
  <c r="G86" i="13"/>
  <c r="I86" i="13"/>
  <c r="H87" i="12"/>
  <c r="G87" i="12"/>
  <c r="F87" i="12"/>
  <c r="B88" i="12"/>
  <c r="J87" i="12"/>
  <c r="I87" i="12"/>
  <c r="H87" i="15" l="1"/>
  <c r="B88" i="15"/>
  <c r="G87" i="15"/>
  <c r="J87" i="15"/>
  <c r="F87" i="15"/>
  <c r="H88" i="14"/>
  <c r="B89" i="14"/>
  <c r="G88" i="14"/>
  <c r="F88" i="14"/>
  <c r="J88" i="14"/>
  <c r="B88" i="13"/>
  <c r="G87" i="13"/>
  <c r="J87" i="13"/>
  <c r="F87" i="13"/>
  <c r="H87" i="13"/>
  <c r="I87" i="13"/>
  <c r="J88" i="12"/>
  <c r="F88" i="12"/>
  <c r="G88" i="12"/>
  <c r="B89" i="12"/>
  <c r="H88" i="12"/>
  <c r="I88" i="12"/>
  <c r="H88" i="15" l="1"/>
  <c r="B89" i="15"/>
  <c r="G88" i="15"/>
  <c r="F88" i="15"/>
  <c r="J88" i="15"/>
  <c r="J89" i="14"/>
  <c r="F89" i="14"/>
  <c r="H89" i="14"/>
  <c r="B90" i="14"/>
  <c r="G89" i="14"/>
  <c r="H88" i="13"/>
  <c r="B89" i="13"/>
  <c r="G88" i="13"/>
  <c r="J88" i="13"/>
  <c r="F88" i="13"/>
  <c r="I88" i="13"/>
  <c r="B90" i="12"/>
  <c r="G89" i="12"/>
  <c r="J89" i="12"/>
  <c r="F89" i="12"/>
  <c r="H89" i="12"/>
  <c r="I89" i="12"/>
  <c r="J89" i="15" l="1"/>
  <c r="F89" i="15"/>
  <c r="H89" i="15"/>
  <c r="B90" i="15"/>
  <c r="G89" i="15"/>
  <c r="B91" i="14"/>
  <c r="G90" i="14"/>
  <c r="J90" i="14"/>
  <c r="F90" i="14"/>
  <c r="H90" i="14"/>
  <c r="H89" i="13"/>
  <c r="B90" i="13"/>
  <c r="G89" i="13"/>
  <c r="J89" i="13"/>
  <c r="F89" i="13"/>
  <c r="I89" i="13"/>
  <c r="H90" i="12"/>
  <c r="B91" i="12"/>
  <c r="G90" i="12"/>
  <c r="F90" i="12"/>
  <c r="J90" i="12"/>
  <c r="I90" i="12"/>
  <c r="B91" i="15" l="1"/>
  <c r="G90" i="15"/>
  <c r="J90" i="15"/>
  <c r="F90" i="15"/>
  <c r="H90" i="15"/>
  <c r="H91" i="14"/>
  <c r="B92" i="14"/>
  <c r="G91" i="14"/>
  <c r="J91" i="14"/>
  <c r="F91" i="14"/>
  <c r="J90" i="13"/>
  <c r="F90" i="13"/>
  <c r="H90" i="13"/>
  <c r="G90" i="13"/>
  <c r="B91" i="13"/>
  <c r="I90" i="13"/>
  <c r="H91" i="12"/>
  <c r="G91" i="12"/>
  <c r="F91" i="12"/>
  <c r="B92" i="12"/>
  <c r="J91" i="12"/>
  <c r="I91" i="12"/>
  <c r="H91" i="15" l="1"/>
  <c r="B92" i="15"/>
  <c r="G91" i="15"/>
  <c r="J91" i="15"/>
  <c r="F91" i="15"/>
  <c r="H92" i="14"/>
  <c r="B93" i="14"/>
  <c r="G92" i="14"/>
  <c r="J92" i="14"/>
  <c r="F92" i="14"/>
  <c r="B92" i="13"/>
  <c r="G91" i="13"/>
  <c r="J91" i="13"/>
  <c r="F91" i="13"/>
  <c r="H91" i="13"/>
  <c r="I91" i="13"/>
  <c r="J92" i="12"/>
  <c r="F92" i="12"/>
  <c r="G92" i="12"/>
  <c r="B93" i="12"/>
  <c r="H92" i="12"/>
  <c r="I92" i="12"/>
  <c r="H92" i="15" l="1"/>
  <c r="B93" i="15"/>
  <c r="G92" i="15"/>
  <c r="J92" i="15"/>
  <c r="F92" i="15"/>
  <c r="J93" i="14"/>
  <c r="F93" i="14"/>
  <c r="H93" i="14"/>
  <c r="B94" i="14"/>
  <c r="G93" i="14"/>
  <c r="H92" i="13"/>
  <c r="B93" i="13"/>
  <c r="G92" i="13"/>
  <c r="J92" i="13"/>
  <c r="F92" i="13"/>
  <c r="I92" i="13"/>
  <c r="B94" i="12"/>
  <c r="G93" i="12"/>
  <c r="J93" i="12"/>
  <c r="F93" i="12"/>
  <c r="H93" i="12"/>
  <c r="I93" i="12"/>
  <c r="J93" i="15" l="1"/>
  <c r="F93" i="15"/>
  <c r="H93" i="15"/>
  <c r="B94" i="15"/>
  <c r="G93" i="15"/>
  <c r="B95" i="14"/>
  <c r="G94" i="14"/>
  <c r="J94" i="14"/>
  <c r="F94" i="14"/>
  <c r="H94" i="14"/>
  <c r="H93" i="13"/>
  <c r="B94" i="13"/>
  <c r="G93" i="13"/>
  <c r="J93" i="13"/>
  <c r="F93" i="13"/>
  <c r="I93" i="13"/>
  <c r="H94" i="12"/>
  <c r="B95" i="12"/>
  <c r="G94" i="12"/>
  <c r="F94" i="12"/>
  <c r="J94" i="12"/>
  <c r="I94" i="12"/>
  <c r="B95" i="15" l="1"/>
  <c r="G94" i="15"/>
  <c r="J94" i="15"/>
  <c r="F94" i="15"/>
  <c r="H94" i="15"/>
  <c r="H95" i="14"/>
  <c r="B96" i="14"/>
  <c r="G95" i="14"/>
  <c r="J95" i="14"/>
  <c r="F95" i="14"/>
  <c r="J94" i="13"/>
  <c r="F94" i="13"/>
  <c r="H94" i="13"/>
  <c r="B95" i="13"/>
  <c r="G94" i="13"/>
  <c r="I94" i="13"/>
  <c r="H95" i="12"/>
  <c r="G95" i="12"/>
  <c r="F95" i="12"/>
  <c r="B96" i="12"/>
  <c r="J95" i="12"/>
  <c r="I95" i="12"/>
  <c r="H95" i="15" l="1"/>
  <c r="B96" i="15"/>
  <c r="G95" i="15"/>
  <c r="J95" i="15"/>
  <c r="F95" i="15"/>
  <c r="H96" i="14"/>
  <c r="B97" i="14"/>
  <c r="G96" i="14"/>
  <c r="F96" i="14"/>
  <c r="J96" i="14"/>
  <c r="B96" i="13"/>
  <c r="G95" i="13"/>
  <c r="J95" i="13"/>
  <c r="F95" i="13"/>
  <c r="H95" i="13"/>
  <c r="I95" i="13"/>
  <c r="J96" i="12"/>
  <c r="F96" i="12"/>
  <c r="G96" i="12"/>
  <c r="B97" i="12"/>
  <c r="H96" i="12"/>
  <c r="I96" i="12"/>
  <c r="H96" i="15" l="1"/>
  <c r="B97" i="15"/>
  <c r="G96" i="15"/>
  <c r="F96" i="15"/>
  <c r="J96" i="15"/>
  <c r="J97" i="14"/>
  <c r="F97" i="14"/>
  <c r="H97" i="14"/>
  <c r="B98" i="14"/>
  <c r="G97" i="14"/>
  <c r="H96" i="13"/>
  <c r="B97" i="13"/>
  <c r="G96" i="13"/>
  <c r="J96" i="13"/>
  <c r="F96" i="13"/>
  <c r="I96" i="13"/>
  <c r="B98" i="12"/>
  <c r="G97" i="12"/>
  <c r="J97" i="12"/>
  <c r="F97" i="12"/>
  <c r="H97" i="12"/>
  <c r="I97" i="12"/>
  <c r="J97" i="15" l="1"/>
  <c r="F97" i="15"/>
  <c r="H97" i="15"/>
  <c r="B98" i="15"/>
  <c r="G97" i="15"/>
  <c r="B99" i="14"/>
  <c r="G98" i="14"/>
  <c r="J98" i="14"/>
  <c r="F98" i="14"/>
  <c r="H98" i="14"/>
  <c r="H97" i="13"/>
  <c r="B98" i="13"/>
  <c r="G97" i="13"/>
  <c r="J97" i="13"/>
  <c r="F97" i="13"/>
  <c r="I97" i="13"/>
  <c r="H98" i="12"/>
  <c r="B99" i="12"/>
  <c r="G98" i="12"/>
  <c r="F98" i="12"/>
  <c r="J98" i="12"/>
  <c r="I98" i="12"/>
  <c r="B99" i="15" l="1"/>
  <c r="G98" i="15"/>
  <c r="J98" i="15"/>
  <c r="F98" i="15"/>
  <c r="H98" i="15"/>
  <c r="H99" i="14"/>
  <c r="B100" i="14"/>
  <c r="G99" i="14"/>
  <c r="J99" i="14"/>
  <c r="F99" i="14"/>
  <c r="J98" i="13"/>
  <c r="F98" i="13"/>
  <c r="H98" i="13"/>
  <c r="G98" i="13"/>
  <c r="B99" i="13"/>
  <c r="I98" i="13"/>
  <c r="H99" i="12"/>
  <c r="G99" i="12"/>
  <c r="F99" i="12"/>
  <c r="B100" i="12"/>
  <c r="J99" i="12"/>
  <c r="I99" i="12"/>
  <c r="H99" i="15" l="1"/>
  <c r="B100" i="15"/>
  <c r="G99" i="15"/>
  <c r="J99" i="15"/>
  <c r="F99" i="15"/>
  <c r="H100" i="14"/>
  <c r="B101" i="14"/>
  <c r="G100" i="14"/>
  <c r="J100" i="14"/>
  <c r="F100" i="14"/>
  <c r="B100" i="13"/>
  <c r="G99" i="13"/>
  <c r="J99" i="13"/>
  <c r="F99" i="13"/>
  <c r="H99" i="13"/>
  <c r="I99" i="13"/>
  <c r="J100" i="12"/>
  <c r="F100" i="12"/>
  <c r="G100" i="12"/>
  <c r="B101" i="12"/>
  <c r="H100" i="12"/>
  <c r="I100" i="12"/>
  <c r="H100" i="15" l="1"/>
  <c r="B101" i="15"/>
  <c r="G100" i="15"/>
  <c r="J100" i="15"/>
  <c r="F100" i="15"/>
  <c r="J101" i="14"/>
  <c r="F101" i="14"/>
  <c r="H101" i="14"/>
  <c r="B102" i="14"/>
  <c r="G101" i="14"/>
  <c r="H100" i="13"/>
  <c r="B101" i="13"/>
  <c r="G100" i="13"/>
  <c r="J100" i="13"/>
  <c r="F100" i="13"/>
  <c r="I100" i="13"/>
  <c r="B102" i="12"/>
  <c r="G101" i="12"/>
  <c r="J101" i="12"/>
  <c r="F101" i="12"/>
  <c r="H101" i="12"/>
  <c r="I101" i="12"/>
  <c r="J101" i="15" l="1"/>
  <c r="F101" i="15"/>
  <c r="H101" i="15"/>
  <c r="B102" i="15"/>
  <c r="G101" i="15"/>
  <c r="B103" i="14"/>
  <c r="G102" i="14"/>
  <c r="J102" i="14"/>
  <c r="F102" i="14"/>
  <c r="H102" i="14"/>
  <c r="H101" i="13"/>
  <c r="B102" i="13"/>
  <c r="G101" i="13"/>
  <c r="J101" i="13"/>
  <c r="F101" i="13"/>
  <c r="I101" i="13"/>
  <c r="H102" i="12"/>
  <c r="B103" i="12"/>
  <c r="G102" i="12"/>
  <c r="F102" i="12"/>
  <c r="J102" i="12"/>
  <c r="I102" i="12"/>
  <c r="B103" i="15" l="1"/>
  <c r="G102" i="15"/>
  <c r="J102" i="15"/>
  <c r="F102" i="15"/>
  <c r="H102" i="15"/>
  <c r="H103" i="14"/>
  <c r="B104" i="14"/>
  <c r="G103" i="14"/>
  <c r="J103" i="14"/>
  <c r="F103" i="14"/>
  <c r="J102" i="13"/>
  <c r="F102" i="13"/>
  <c r="H102" i="13"/>
  <c r="B103" i="13"/>
  <c r="G102" i="13"/>
  <c r="I102" i="13"/>
  <c r="H103" i="12"/>
  <c r="G103" i="12"/>
  <c r="F103" i="12"/>
  <c r="B104" i="12"/>
  <c r="J103" i="12"/>
  <c r="I103" i="12"/>
  <c r="H103" i="15" l="1"/>
  <c r="B104" i="15"/>
  <c r="G103" i="15"/>
  <c r="J103" i="15"/>
  <c r="F103" i="15"/>
  <c r="H104" i="14"/>
  <c r="B105" i="14"/>
  <c r="G104" i="14"/>
  <c r="F104" i="14"/>
  <c r="J104" i="14"/>
  <c r="B104" i="13"/>
  <c r="G103" i="13"/>
  <c r="J103" i="13"/>
  <c r="F103" i="13"/>
  <c r="H103" i="13"/>
  <c r="I103" i="13"/>
  <c r="J104" i="12"/>
  <c r="F104" i="12"/>
  <c r="G104" i="12"/>
  <c r="B105" i="12"/>
  <c r="H104" i="12"/>
  <c r="I104" i="12"/>
  <c r="H104" i="15" l="1"/>
  <c r="B105" i="15"/>
  <c r="G104" i="15"/>
  <c r="F104" i="15"/>
  <c r="J104" i="15"/>
  <c r="J105" i="14"/>
  <c r="F105" i="14"/>
  <c r="H105" i="14"/>
  <c r="B106" i="14"/>
  <c r="G105" i="14"/>
  <c r="H104" i="13"/>
  <c r="B105" i="13"/>
  <c r="G104" i="13"/>
  <c r="J104" i="13"/>
  <c r="F104" i="13"/>
  <c r="I104" i="13"/>
  <c r="B106" i="12"/>
  <c r="G105" i="12"/>
  <c r="J105" i="12"/>
  <c r="F105" i="12"/>
  <c r="H105" i="12"/>
  <c r="I105" i="12"/>
  <c r="J105" i="15" l="1"/>
  <c r="F105" i="15"/>
  <c r="H105" i="15"/>
  <c r="B106" i="15"/>
  <c r="G105" i="15"/>
  <c r="B107" i="14"/>
  <c r="G106" i="14"/>
  <c r="J106" i="14"/>
  <c r="F106" i="14"/>
  <c r="H106" i="14"/>
  <c r="H105" i="13"/>
  <c r="B106" i="13"/>
  <c r="G105" i="13"/>
  <c r="J105" i="13"/>
  <c r="F105" i="13"/>
  <c r="I105" i="13"/>
  <c r="H106" i="12"/>
  <c r="B107" i="12"/>
  <c r="G106" i="12"/>
  <c r="F106" i="12"/>
  <c r="J106" i="12"/>
  <c r="I106" i="12"/>
  <c r="B107" i="15" l="1"/>
  <c r="G106" i="15"/>
  <c r="J106" i="15"/>
  <c r="F106" i="15"/>
  <c r="H106" i="15"/>
  <c r="H107" i="14"/>
  <c r="B108" i="14"/>
  <c r="G107" i="14"/>
  <c r="J107" i="14"/>
  <c r="F107" i="14"/>
  <c r="J106" i="13"/>
  <c r="F106" i="13"/>
  <c r="H106" i="13"/>
  <c r="G106" i="13"/>
  <c r="B107" i="13"/>
  <c r="I106" i="13"/>
  <c r="H107" i="12"/>
  <c r="G107" i="12"/>
  <c r="F107" i="12"/>
  <c r="B108" i="12"/>
  <c r="J107" i="12"/>
  <c r="I107" i="12"/>
  <c r="H107" i="15" l="1"/>
  <c r="B108" i="15"/>
  <c r="G107" i="15"/>
  <c r="J107" i="15"/>
  <c r="F107" i="15"/>
  <c r="H108" i="14"/>
  <c r="B109" i="14"/>
  <c r="G108" i="14"/>
  <c r="J108" i="14"/>
  <c r="F108" i="14"/>
  <c r="B108" i="13"/>
  <c r="G107" i="13"/>
  <c r="J107" i="13"/>
  <c r="F107" i="13"/>
  <c r="H107" i="13"/>
  <c r="I107" i="13"/>
  <c r="J108" i="12"/>
  <c r="F108" i="12"/>
  <c r="G108" i="12"/>
  <c r="B109" i="12"/>
  <c r="H108" i="12"/>
  <c r="I108" i="12"/>
  <c r="H108" i="15" l="1"/>
  <c r="B109" i="15"/>
  <c r="G108" i="15"/>
  <c r="J108" i="15"/>
  <c r="F108" i="15"/>
  <c r="J109" i="14"/>
  <c r="F109" i="14"/>
  <c r="H109" i="14"/>
  <c r="B110" i="14"/>
  <c r="G109" i="14"/>
  <c r="H108" i="13"/>
  <c r="B109" i="13"/>
  <c r="G108" i="13"/>
  <c r="J108" i="13"/>
  <c r="F108" i="13"/>
  <c r="I108" i="13"/>
  <c r="B110" i="12"/>
  <c r="G109" i="12"/>
  <c r="J109" i="12"/>
  <c r="F109" i="12"/>
  <c r="H109" i="12"/>
  <c r="I109" i="12"/>
  <c r="J109" i="15" l="1"/>
  <c r="F109" i="15"/>
  <c r="H109" i="15"/>
  <c r="B110" i="15"/>
  <c r="G109" i="15"/>
  <c r="B111" i="14"/>
  <c r="G110" i="14"/>
  <c r="J110" i="14"/>
  <c r="F110" i="14"/>
  <c r="H110" i="14"/>
  <c r="H109" i="13"/>
  <c r="B110" i="13"/>
  <c r="G109" i="13"/>
  <c r="J109" i="13"/>
  <c r="F109" i="13"/>
  <c r="I109" i="13"/>
  <c r="H110" i="12"/>
  <c r="B111" i="12"/>
  <c r="G110" i="12"/>
  <c r="J110" i="12"/>
  <c r="F110" i="12"/>
  <c r="I110" i="12"/>
  <c r="B111" i="15" l="1"/>
  <c r="G110" i="15"/>
  <c r="J110" i="15"/>
  <c r="F110" i="15"/>
  <c r="H110" i="15"/>
  <c r="H111" i="14"/>
  <c r="B112" i="14"/>
  <c r="G111" i="14"/>
  <c r="J111" i="14"/>
  <c r="F111" i="14"/>
  <c r="J110" i="13"/>
  <c r="F110" i="13"/>
  <c r="H110" i="13"/>
  <c r="B111" i="13"/>
  <c r="G110" i="13"/>
  <c r="I110" i="13"/>
  <c r="J111" i="12"/>
  <c r="F111" i="12"/>
  <c r="H111" i="12"/>
  <c r="B112" i="12"/>
  <c r="G111" i="12"/>
  <c r="I111" i="12"/>
  <c r="H111" i="15" l="1"/>
  <c r="B112" i="15"/>
  <c r="G111" i="15"/>
  <c r="J111" i="15"/>
  <c r="F111" i="15"/>
  <c r="H112" i="14"/>
  <c r="B113" i="14"/>
  <c r="G112" i="14"/>
  <c r="F112" i="14"/>
  <c r="J112" i="14"/>
  <c r="B112" i="13"/>
  <c r="G111" i="13"/>
  <c r="J111" i="13"/>
  <c r="F111" i="13"/>
  <c r="H111" i="13"/>
  <c r="I111" i="13"/>
  <c r="B113" i="12"/>
  <c r="G112" i="12"/>
  <c r="J112" i="12"/>
  <c r="F112" i="12"/>
  <c r="H112" i="12"/>
  <c r="I112" i="12"/>
  <c r="H112" i="15" l="1"/>
  <c r="B113" i="15"/>
  <c r="G112" i="15"/>
  <c r="F112" i="15"/>
  <c r="J112" i="15"/>
  <c r="J113" i="14"/>
  <c r="F113" i="14"/>
  <c r="H113" i="14"/>
  <c r="B114" i="14"/>
  <c r="G113" i="14"/>
  <c r="H112" i="13"/>
  <c r="B113" i="13"/>
  <c r="G112" i="13"/>
  <c r="J112" i="13"/>
  <c r="F112" i="13"/>
  <c r="I112" i="13"/>
  <c r="H113" i="12"/>
  <c r="B114" i="12"/>
  <c r="G113" i="12"/>
  <c r="J113" i="12"/>
  <c r="F113" i="12"/>
  <c r="I113" i="12"/>
  <c r="J113" i="15" l="1"/>
  <c r="F113" i="15"/>
  <c r="H113" i="15"/>
  <c r="B114" i="15"/>
  <c r="G113" i="15"/>
  <c r="B115" i="14"/>
  <c r="G114" i="14"/>
  <c r="J114" i="14"/>
  <c r="F114" i="14"/>
  <c r="H114" i="14"/>
  <c r="H113" i="13"/>
  <c r="B114" i="13"/>
  <c r="G113" i="13"/>
  <c r="J113" i="13"/>
  <c r="F113" i="13"/>
  <c r="I113" i="13"/>
  <c r="H114" i="12"/>
  <c r="B115" i="12"/>
  <c r="G114" i="12"/>
  <c r="J114" i="12"/>
  <c r="F114" i="12"/>
  <c r="I114" i="12"/>
  <c r="B115" i="15" l="1"/>
  <c r="G114" i="15"/>
  <c r="J114" i="15"/>
  <c r="F114" i="15"/>
  <c r="H114" i="15"/>
  <c r="H115" i="14"/>
  <c r="B116" i="14"/>
  <c r="G115" i="14"/>
  <c r="J115" i="14"/>
  <c r="F115" i="14"/>
  <c r="J114" i="13"/>
  <c r="F114" i="13"/>
  <c r="H114" i="13"/>
  <c r="G114" i="13"/>
  <c r="B115" i="13"/>
  <c r="I114" i="13"/>
  <c r="J115" i="12"/>
  <c r="F115" i="12"/>
  <c r="H115" i="12"/>
  <c r="G115" i="12"/>
  <c r="B116" i="12"/>
  <c r="I115" i="12"/>
  <c r="H115" i="15" l="1"/>
  <c r="B116" i="15"/>
  <c r="G115" i="15"/>
  <c r="J115" i="15"/>
  <c r="F115" i="15"/>
  <c r="H116" i="14"/>
  <c r="B117" i="14"/>
  <c r="G116" i="14"/>
  <c r="J116" i="14"/>
  <c r="F116" i="14"/>
  <c r="B116" i="13"/>
  <c r="G115" i="13"/>
  <c r="J115" i="13"/>
  <c r="F115" i="13"/>
  <c r="H115" i="13"/>
  <c r="I115" i="13"/>
  <c r="B117" i="12"/>
  <c r="G116" i="12"/>
  <c r="J116" i="12"/>
  <c r="F116" i="12"/>
  <c r="H116" i="12"/>
  <c r="I116" i="12"/>
  <c r="H116" i="15" l="1"/>
  <c r="B117" i="15"/>
  <c r="G116" i="15"/>
  <c r="J116" i="15"/>
  <c r="F116" i="15"/>
  <c r="J117" i="14"/>
  <c r="F117" i="14"/>
  <c r="H117" i="14"/>
  <c r="B118" i="14"/>
  <c r="G117" i="14"/>
  <c r="H116" i="13"/>
  <c r="B117" i="13"/>
  <c r="G116" i="13"/>
  <c r="J116" i="13"/>
  <c r="F116" i="13"/>
  <c r="I116" i="13"/>
  <c r="H117" i="12"/>
  <c r="B118" i="12"/>
  <c r="G117" i="12"/>
  <c r="J117" i="12"/>
  <c r="F117" i="12"/>
  <c r="I117" i="12"/>
  <c r="J117" i="15" l="1"/>
  <c r="F117" i="15"/>
  <c r="H117" i="15"/>
  <c r="B118" i="15"/>
  <c r="G117" i="15"/>
  <c r="B119" i="14"/>
  <c r="G118" i="14"/>
  <c r="J118" i="14"/>
  <c r="F118" i="14"/>
  <c r="H118" i="14"/>
  <c r="H117" i="13"/>
  <c r="B118" i="13"/>
  <c r="G117" i="13"/>
  <c r="J117" i="13"/>
  <c r="F117" i="13"/>
  <c r="I117" i="13"/>
  <c r="H118" i="12"/>
  <c r="B119" i="12"/>
  <c r="G118" i="12"/>
  <c r="J118" i="12"/>
  <c r="F118" i="12"/>
  <c r="I118" i="12"/>
  <c r="B119" i="15" l="1"/>
  <c r="G118" i="15"/>
  <c r="J118" i="15"/>
  <c r="F118" i="15"/>
  <c r="H118" i="15"/>
  <c r="H119" i="14"/>
  <c r="B120" i="14"/>
  <c r="G119" i="14"/>
  <c r="J119" i="14"/>
  <c r="F119" i="14"/>
  <c r="J118" i="13"/>
  <c r="F118" i="13"/>
  <c r="H118" i="13"/>
  <c r="B119" i="13"/>
  <c r="G118" i="13"/>
  <c r="I118" i="13"/>
  <c r="J119" i="12"/>
  <c r="F119" i="12"/>
  <c r="H119" i="12"/>
  <c r="B120" i="12"/>
  <c r="G119" i="12"/>
  <c r="I119" i="12"/>
  <c r="H119" i="15" l="1"/>
  <c r="B120" i="15"/>
  <c r="G119" i="15"/>
  <c r="J119" i="15"/>
  <c r="F119" i="15"/>
  <c r="H120" i="14"/>
  <c r="B121" i="14"/>
  <c r="G120" i="14"/>
  <c r="F120" i="14"/>
  <c r="J120" i="14"/>
  <c r="B120" i="13"/>
  <c r="G119" i="13"/>
  <c r="J119" i="13"/>
  <c r="F119" i="13"/>
  <c r="H119" i="13"/>
  <c r="I119" i="13"/>
  <c r="B121" i="12"/>
  <c r="G120" i="12"/>
  <c r="J120" i="12"/>
  <c r="F120" i="12"/>
  <c r="H120" i="12"/>
  <c r="I120" i="12"/>
  <c r="H120" i="15" l="1"/>
  <c r="B121" i="15"/>
  <c r="G120" i="15"/>
  <c r="F120" i="15"/>
  <c r="J120" i="15"/>
  <c r="J121" i="14"/>
  <c r="F121" i="14"/>
  <c r="H121" i="14"/>
  <c r="B122" i="14"/>
  <c r="G121" i="14"/>
  <c r="H120" i="13"/>
  <c r="B121" i="13"/>
  <c r="G120" i="13"/>
  <c r="J120" i="13"/>
  <c r="F120" i="13"/>
  <c r="I120" i="13"/>
  <c r="H121" i="12"/>
  <c r="B122" i="12"/>
  <c r="G121" i="12"/>
  <c r="J121" i="12"/>
  <c r="F121" i="12"/>
  <c r="I121" i="12"/>
  <c r="J121" i="15" l="1"/>
  <c r="F121" i="15"/>
  <c r="H121" i="15"/>
  <c r="B122" i="15"/>
  <c r="G121" i="15"/>
  <c r="B123" i="14"/>
  <c r="G122" i="14"/>
  <c r="J122" i="14"/>
  <c r="F122" i="14"/>
  <c r="H122" i="14"/>
  <c r="H121" i="13"/>
  <c r="B122" i="13"/>
  <c r="G121" i="13"/>
  <c r="J121" i="13"/>
  <c r="F121" i="13"/>
  <c r="I121" i="13"/>
  <c r="H122" i="12"/>
  <c r="B123" i="12"/>
  <c r="G122" i="12"/>
  <c r="J122" i="12"/>
  <c r="F122" i="12"/>
  <c r="I122" i="12"/>
  <c r="B123" i="15" l="1"/>
  <c r="G122" i="15"/>
  <c r="J122" i="15"/>
  <c r="F122" i="15"/>
  <c r="H122" i="15"/>
  <c r="H123" i="14"/>
  <c r="B124" i="14"/>
  <c r="G123" i="14"/>
  <c r="J123" i="14"/>
  <c r="F123" i="14"/>
  <c r="J122" i="13"/>
  <c r="F122" i="13"/>
  <c r="H122" i="13"/>
  <c r="G122" i="13"/>
  <c r="B123" i="13"/>
  <c r="I122" i="13"/>
  <c r="J123" i="12"/>
  <c r="F123" i="12"/>
  <c r="H123" i="12"/>
  <c r="G123" i="12"/>
  <c r="B124" i="12"/>
  <c r="I123" i="12"/>
  <c r="H123" i="15" l="1"/>
  <c r="B124" i="15"/>
  <c r="G123" i="15"/>
  <c r="J123" i="15"/>
  <c r="F123" i="15"/>
  <c r="H124" i="14"/>
  <c r="B125" i="14"/>
  <c r="G124" i="14"/>
  <c r="J124" i="14"/>
  <c r="F124" i="14"/>
  <c r="B124" i="13"/>
  <c r="G123" i="13"/>
  <c r="J123" i="13"/>
  <c r="F123" i="13"/>
  <c r="H123" i="13"/>
  <c r="I123" i="13"/>
  <c r="B125" i="12"/>
  <c r="G124" i="12"/>
  <c r="J124" i="12"/>
  <c r="F124" i="12"/>
  <c r="H124" i="12"/>
  <c r="I124" i="12"/>
  <c r="H124" i="15" l="1"/>
  <c r="B125" i="15"/>
  <c r="G124" i="15"/>
  <c r="J124" i="15"/>
  <c r="F124" i="15"/>
  <c r="J125" i="14"/>
  <c r="F125" i="14"/>
  <c r="H125" i="14"/>
  <c r="B126" i="14"/>
  <c r="G125" i="14"/>
  <c r="H124" i="13"/>
  <c r="B125" i="13"/>
  <c r="G124" i="13"/>
  <c r="J124" i="13"/>
  <c r="F124" i="13"/>
  <c r="I124" i="13"/>
  <c r="H125" i="12"/>
  <c r="B126" i="12"/>
  <c r="G125" i="12"/>
  <c r="J125" i="12"/>
  <c r="F125" i="12"/>
  <c r="I125" i="12"/>
  <c r="J125" i="15" l="1"/>
  <c r="F125" i="15"/>
  <c r="H125" i="15"/>
  <c r="B126" i="15"/>
  <c r="G125" i="15"/>
  <c r="G126" i="14"/>
  <c r="J126" i="14"/>
  <c r="F126" i="14"/>
  <c r="H126" i="14"/>
  <c r="H125" i="13"/>
  <c r="B126" i="13"/>
  <c r="G125" i="13"/>
  <c r="J125" i="13"/>
  <c r="F125" i="13"/>
  <c r="I125" i="13"/>
  <c r="H126" i="12"/>
  <c r="G126" i="12"/>
  <c r="J126" i="12"/>
  <c r="F126" i="12"/>
  <c r="I126" i="12"/>
  <c r="I127" i="12" s="1"/>
  <c r="G126" i="15" l="1"/>
  <c r="J126" i="15"/>
  <c r="F126" i="15"/>
  <c r="H126" i="15"/>
  <c r="J126" i="13"/>
  <c r="F126" i="13"/>
  <c r="H126" i="13"/>
  <c r="G126" i="13"/>
  <c r="I126" i="13"/>
  <c r="I127" i="13" s="1"/>
  <c r="G131" i="12"/>
  <c r="G132" i="12" s="1"/>
  <c r="G130" i="12" s="1"/>
  <c r="G127" i="12"/>
  <c r="C16" i="15" s="1"/>
  <c r="G131" i="13" l="1"/>
  <c r="G132" i="13" s="1"/>
  <c r="G130" i="13" s="1"/>
  <c r="G127" i="13"/>
  <c r="J7" i="12"/>
  <c r="J7" i="13" l="1"/>
  <c r="J13" i="12"/>
  <c r="J14" i="12"/>
  <c r="J15" i="12"/>
  <c r="J16" i="12"/>
  <c r="G128" i="12"/>
  <c r="J8" i="12"/>
  <c r="J9" i="12"/>
  <c r="J10" i="12"/>
  <c r="J11" i="12"/>
  <c r="J12" i="12"/>
  <c r="B135" i="12" l="1"/>
  <c r="G138" i="12"/>
  <c r="G139" i="12" s="1"/>
  <c r="G128" i="13"/>
  <c r="J8" i="13"/>
  <c r="J9" i="13"/>
  <c r="J10" i="13"/>
  <c r="J11" i="13"/>
  <c r="J12" i="13"/>
  <c r="J13" i="13"/>
  <c r="J14" i="13"/>
  <c r="J15" i="13"/>
  <c r="J16" i="13"/>
  <c r="D11" i="14" l="1"/>
  <c r="E11" i="14" s="1"/>
  <c r="G11" i="14" s="1"/>
  <c r="D9" i="14"/>
  <c r="E9" i="14" s="1"/>
  <c r="G9" i="14" s="1"/>
  <c r="D12" i="14"/>
  <c r="E12" i="14" s="1"/>
  <c r="G12" i="14" s="1"/>
  <c r="D10" i="14"/>
  <c r="E10" i="14" s="1"/>
  <c r="G10" i="14" s="1"/>
  <c r="D13" i="14"/>
  <c r="E13" i="14" s="1"/>
  <c r="G13" i="14" s="1"/>
  <c r="D14" i="14"/>
  <c r="E14" i="14" s="1"/>
  <c r="G14" i="14" s="1"/>
  <c r="D15" i="14"/>
  <c r="D8" i="14"/>
  <c r="E8" i="14" s="1"/>
  <c r="G8" i="14" s="1"/>
  <c r="D7" i="14"/>
  <c r="E7" i="14" s="1"/>
  <c r="G7" i="14" s="1"/>
  <c r="H44" i="9"/>
  <c r="H43" i="9"/>
  <c r="H41" i="9"/>
  <c r="H40" i="9"/>
  <c r="H30" i="9"/>
  <c r="H29" i="9"/>
  <c r="E19" i="8"/>
  <c r="E17" i="8"/>
  <c r="E15" i="14" l="1"/>
  <c r="G15" i="14" s="1"/>
  <c r="D16" i="14"/>
  <c r="E16" i="14" s="1"/>
  <c r="A1" i="7"/>
  <c r="E8" i="9"/>
  <c r="D18" i="7"/>
  <c r="A18" i="7"/>
  <c r="I23" i="9"/>
  <c r="E18" i="7" s="1"/>
  <c r="F18" i="7" s="1"/>
  <c r="I8" i="9"/>
  <c r="G8" i="9"/>
  <c r="F31" i="7" s="1"/>
  <c r="G129" i="14" l="1"/>
  <c r="G16" i="14"/>
  <c r="G131" i="14" s="1"/>
  <c r="G132" i="14" s="1"/>
  <c r="G130" i="14" s="1"/>
  <c r="G9" i="9"/>
  <c r="G127" i="14" l="1"/>
  <c r="J7" i="14" s="1"/>
  <c r="H8" i="14"/>
  <c r="I8" i="14"/>
  <c r="I9" i="14"/>
  <c r="I7" i="14"/>
  <c r="H9" i="14"/>
  <c r="I5" i="14"/>
  <c r="H7" i="14"/>
  <c r="H6" i="14"/>
  <c r="H10" i="14"/>
  <c r="I10" i="14"/>
  <c r="I11" i="14"/>
  <c r="H11" i="14"/>
  <c r="H12" i="14"/>
  <c r="I12" i="14"/>
  <c r="H13" i="14"/>
  <c r="I13" i="14"/>
  <c r="H14" i="14"/>
  <c r="I14" i="14"/>
  <c r="H15" i="14"/>
  <c r="I15" i="14"/>
  <c r="I16" i="14"/>
  <c r="H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5" i="9"/>
  <c r="I127" i="14" l="1"/>
  <c r="G128" i="14"/>
  <c r="J15" i="14"/>
  <c r="J8" i="14"/>
  <c r="J16" i="14"/>
  <c r="J12" i="14"/>
  <c r="J9" i="14"/>
  <c r="J11" i="14"/>
  <c r="J14" i="14"/>
  <c r="J10" i="14"/>
  <c r="J13" i="14"/>
  <c r="D5" i="8"/>
  <c r="A31" i="7" l="1"/>
  <c r="A33" i="7"/>
  <c r="E5" i="9"/>
  <c r="E6" i="9"/>
  <c r="E7" i="9"/>
  <c r="E9" i="9"/>
  <c r="E10" i="9"/>
  <c r="E11" i="9"/>
  <c r="E12" i="9"/>
  <c r="E13" i="9"/>
  <c r="E14" i="9"/>
  <c r="E14" i="8"/>
  <c r="H7" i="9"/>
  <c r="A17" i="9"/>
  <c r="C46" i="9" s="1"/>
  <c r="A18" i="9"/>
  <c r="A5" i="7" s="1"/>
  <c r="A19" i="9"/>
  <c r="A36" i="9" s="1"/>
  <c r="A40" i="9"/>
  <c r="A43" i="9"/>
  <c r="A47" i="9"/>
  <c r="A48" i="9"/>
  <c r="F30" i="7"/>
  <c r="C39" i="7"/>
  <c r="D39" i="7"/>
  <c r="C38" i="7"/>
  <c r="D38" i="7"/>
  <c r="A39" i="7"/>
  <c r="A1" i="8"/>
  <c r="E33" i="9"/>
  <c r="E37" i="9" s="1"/>
  <c r="F37" i="9" s="1"/>
  <c r="E38" i="9"/>
  <c r="H38" i="9"/>
  <c r="E34" i="9"/>
  <c r="B47" i="9"/>
  <c r="E47" i="9" s="1"/>
  <c r="B36" i="8"/>
  <c r="B43" i="9" s="1"/>
  <c r="E44" i="9"/>
  <c r="E41" i="9"/>
  <c r="E29" i="9"/>
  <c r="E30" i="9"/>
  <c r="C15" i="9"/>
  <c r="F23" i="7" s="1"/>
  <c r="I22" i="9"/>
  <c r="E17" i="7" s="1"/>
  <c r="I21" i="9"/>
  <c r="D4" i="8"/>
  <c r="E4" i="8" s="1"/>
  <c r="B33" i="9"/>
  <c r="B32" i="9" s="1"/>
  <c r="E5" i="8"/>
  <c r="I36" i="9"/>
  <c r="E6" i="7" s="1"/>
  <c r="E3" i="8"/>
  <c r="E2" i="9"/>
  <c r="I2" i="9"/>
  <c r="I18" i="9"/>
  <c r="E13" i="7"/>
  <c r="B25" i="9"/>
  <c r="G25" i="9"/>
  <c r="D48" i="9"/>
  <c r="D47" i="9"/>
  <c r="F47" i="9"/>
  <c r="C47" i="9"/>
  <c r="H4" i="9"/>
  <c r="I12" i="9"/>
  <c r="I10" i="9"/>
  <c r="I11" i="9"/>
  <c r="I13" i="9"/>
  <c r="I14" i="9"/>
  <c r="I15" i="9" s="1"/>
  <c r="I16" i="9"/>
  <c r="I19" i="9"/>
  <c r="E14" i="7" s="1"/>
  <c r="I20" i="9"/>
  <c r="E15" i="7" s="1"/>
  <c r="E22" i="9"/>
  <c r="E9" i="7"/>
  <c r="E23" i="9"/>
  <c r="E21" i="9"/>
  <c r="E8" i="7"/>
  <c r="H15" i="9"/>
  <c r="G15" i="9"/>
  <c r="E36" i="9"/>
  <c r="B38" i="9"/>
  <c r="B46" i="9"/>
  <c r="B44" i="9"/>
  <c r="B41" i="9"/>
  <c r="E32" i="9"/>
  <c r="E28" i="9"/>
  <c r="H28" i="9" s="1"/>
  <c r="B29" i="9"/>
  <c r="B15" i="9"/>
  <c r="B26" i="9" s="1"/>
  <c r="B2" i="9"/>
  <c r="G2" i="9" s="1"/>
  <c r="E7" i="8"/>
  <c r="E9" i="8"/>
  <c r="E11" i="8"/>
  <c r="E12" i="8"/>
  <c r="E13" i="8"/>
  <c r="E15" i="8"/>
  <c r="D4" i="7"/>
  <c r="D5" i="7"/>
  <c r="D6" i="7"/>
  <c r="D7" i="7"/>
  <c r="D8" i="7"/>
  <c r="D9" i="7"/>
  <c r="F9" i="7" s="1"/>
  <c r="D10" i="7"/>
  <c r="E10" i="7"/>
  <c r="D12" i="7"/>
  <c r="D13" i="7"/>
  <c r="F13" i="7" s="1"/>
  <c r="D14" i="7"/>
  <c r="D15" i="7"/>
  <c r="E16" i="7"/>
  <c r="D16" i="7"/>
  <c r="D17" i="7"/>
  <c r="F19" i="7"/>
  <c r="E20" i="8"/>
  <c r="F20" i="7"/>
  <c r="F25" i="7"/>
  <c r="F26" i="7"/>
  <c r="F28" i="7"/>
  <c r="F29" i="7"/>
  <c r="E22" i="8"/>
  <c r="F33" i="7"/>
  <c r="F40" i="7"/>
  <c r="E34" i="8"/>
  <c r="A26" i="7"/>
  <c r="A29" i="7"/>
  <c r="A28" i="7"/>
  <c r="A25" i="7"/>
  <c r="A32" i="7"/>
  <c r="A16" i="7"/>
  <c r="A17" i="7"/>
  <c r="A20" i="7"/>
  <c r="A19" i="7"/>
  <c r="A13" i="7"/>
  <c r="A14" i="7"/>
  <c r="A15" i="7"/>
  <c r="A12" i="7"/>
  <c r="A8" i="7"/>
  <c r="A9" i="7"/>
  <c r="A10" i="7"/>
  <c r="A7" i="7"/>
  <c r="B6" i="8"/>
  <c r="B8" i="8" s="1"/>
  <c r="B10" i="8" s="1"/>
  <c r="B16" i="8" s="1"/>
  <c r="B18" i="8" s="1"/>
  <c r="B21" i="8" s="1"/>
  <c r="B23" i="8" s="1"/>
  <c r="B25" i="8" s="1"/>
  <c r="B29" i="8" s="1"/>
  <c r="B30" i="8" s="1"/>
  <c r="B33" i="8"/>
  <c r="E33" i="8" s="1"/>
  <c r="E2" i="8"/>
  <c r="F16" i="7"/>
  <c r="F10" i="7"/>
  <c r="F8" i="7"/>
  <c r="A33" i="9"/>
  <c r="E40" i="9" l="1"/>
  <c r="F40" i="9" s="1"/>
  <c r="E43" i="9"/>
  <c r="F43" i="9" s="1"/>
  <c r="B40" i="9"/>
  <c r="F36" i="9"/>
  <c r="F29" i="9"/>
  <c r="I29" i="9"/>
  <c r="E17" i="9" s="1"/>
  <c r="E4" i="7" s="1"/>
  <c r="F4" i="7" s="1"/>
  <c r="H37" i="9"/>
  <c r="I37" i="9" s="1"/>
  <c r="H36" i="9"/>
  <c r="H32" i="9"/>
  <c r="H33" i="9"/>
  <c r="B48" i="9"/>
  <c r="E48" i="9" s="1"/>
  <c r="E6" i="8"/>
  <c r="E8" i="8" s="1"/>
  <c r="E10" i="8" s="1"/>
  <c r="E16" i="8" s="1"/>
  <c r="F2" i="7" s="1"/>
  <c r="E4" i="9"/>
  <c r="D15" i="9"/>
  <c r="H34" i="9"/>
  <c r="I32" i="9" s="1"/>
  <c r="E5" i="7" s="1"/>
  <c r="F5" i="7" s="1"/>
  <c r="C48" i="9"/>
  <c r="F33" i="9"/>
  <c r="F32" i="9" s="1"/>
  <c r="I40" i="9"/>
  <c r="E20" i="9" s="1"/>
  <c r="E7" i="7" s="1"/>
  <c r="F7" i="7" s="1"/>
  <c r="F14" i="7"/>
  <c r="F39" i="7"/>
  <c r="F6" i="7"/>
  <c r="F15" i="7"/>
  <c r="F17" i="7"/>
  <c r="A30" i="9"/>
  <c r="B30" i="9" s="1"/>
  <c r="A32" i="9"/>
  <c r="A37" i="9"/>
  <c r="A4" i="7"/>
  <c r="B37" i="9"/>
  <c r="B36" i="9" s="1"/>
  <c r="B34" i="9"/>
  <c r="A6" i="7"/>
  <c r="E15" i="9"/>
  <c r="G26" i="9"/>
  <c r="I4" i="9"/>
  <c r="A30" i="7"/>
  <c r="I43" i="9" l="1"/>
  <c r="I17" i="9" s="1"/>
  <c r="E12" i="7" s="1"/>
  <c r="F12" i="7" s="1"/>
  <c r="F21" i="7" s="1"/>
  <c r="E18" i="8"/>
  <c r="E21" i="8" s="1"/>
  <c r="E23" i="8" s="1"/>
  <c r="E24" i="8" s="1"/>
  <c r="F32" i="7" s="1"/>
  <c r="I33" i="9"/>
  <c r="F34" i="7" l="1"/>
  <c r="F41" i="7" s="1"/>
  <c r="F44" i="7" s="1"/>
  <c r="I24" i="9" s="1"/>
  <c r="I25" i="9" s="1"/>
  <c r="E25" i="8"/>
  <c r="E29" i="8" s="1"/>
  <c r="E24" i="9" l="1"/>
  <c r="E25" i="9" s="1"/>
  <c r="E26" i="9" s="1"/>
  <c r="H24" i="9"/>
  <c r="H25" i="9" s="1"/>
  <c r="E30" i="8"/>
  <c r="H6" i="9"/>
  <c r="I6" i="9" l="1"/>
  <c r="I9" i="9" s="1"/>
  <c r="I26" i="9" s="1"/>
  <c r="H9" i="9"/>
  <c r="E16" i="15"/>
  <c r="G16" i="15" s="1"/>
  <c r="G129" i="15" l="1"/>
  <c r="I10" i="15" s="1"/>
  <c r="G127" i="15"/>
  <c r="G131" i="15"/>
  <c r="G132" i="15" s="1"/>
  <c r="G130" i="15" s="1"/>
  <c r="I9" i="15" l="1"/>
  <c r="I58" i="15"/>
  <c r="I47" i="15"/>
  <c r="I120" i="15"/>
  <c r="I36" i="15"/>
  <c r="I100" i="15"/>
  <c r="I33" i="15"/>
  <c r="I97" i="15"/>
  <c r="I26" i="15"/>
  <c r="I90" i="15"/>
  <c r="I27" i="15"/>
  <c r="I83" i="15"/>
  <c r="I24" i="15"/>
  <c r="I88" i="15"/>
  <c r="I21" i="15"/>
  <c r="I85" i="15"/>
  <c r="I15" i="15"/>
  <c r="I78" i="15"/>
  <c r="H16" i="15"/>
  <c r="I35" i="15"/>
  <c r="I5" i="15"/>
  <c r="I60" i="15"/>
  <c r="I124" i="15"/>
  <c r="I57" i="15"/>
  <c r="I121" i="15"/>
  <c r="I50" i="15"/>
  <c r="I114" i="15"/>
  <c r="I123" i="15"/>
  <c r="I87" i="15"/>
  <c r="I48" i="15"/>
  <c r="I112" i="15"/>
  <c r="I45" i="15"/>
  <c r="I109" i="15"/>
  <c r="I38" i="15"/>
  <c r="I102" i="15"/>
  <c r="I75" i="15"/>
  <c r="I39" i="15"/>
  <c r="I52" i="15"/>
  <c r="I116" i="15"/>
  <c r="I49" i="15"/>
  <c r="I113" i="15"/>
  <c r="I42" i="15"/>
  <c r="I106" i="15"/>
  <c r="I91" i="15"/>
  <c r="I55" i="15"/>
  <c r="I40" i="15"/>
  <c r="I104" i="15"/>
  <c r="I37" i="15"/>
  <c r="I101" i="15"/>
  <c r="I30" i="15"/>
  <c r="I94" i="15"/>
  <c r="I43" i="15"/>
  <c r="I99" i="15"/>
  <c r="H14" i="15"/>
  <c r="I76" i="15"/>
  <c r="I13" i="15"/>
  <c r="I73" i="15"/>
  <c r="H9" i="15"/>
  <c r="I66" i="15"/>
  <c r="H10" i="15"/>
  <c r="I79" i="15"/>
  <c r="H6" i="15"/>
  <c r="I64" i="15"/>
  <c r="I8" i="15"/>
  <c r="I61" i="15"/>
  <c r="I125" i="15"/>
  <c r="I54" i="15"/>
  <c r="I118" i="15"/>
  <c r="I31" i="15"/>
  <c r="I103" i="15"/>
  <c r="I126" i="15"/>
  <c r="I119" i="15"/>
  <c r="I117" i="15"/>
  <c r="I107" i="15"/>
  <c r="I28" i="15"/>
  <c r="I89" i="15"/>
  <c r="I19" i="15"/>
  <c r="I16" i="15"/>
  <c r="I80" i="15"/>
  <c r="I77" i="15"/>
  <c r="H12" i="15"/>
  <c r="I95" i="15"/>
  <c r="I68" i="15"/>
  <c r="I65" i="15"/>
  <c r="I122" i="15"/>
  <c r="I56" i="15"/>
  <c r="I53" i="15"/>
  <c r="I46" i="15"/>
  <c r="I110" i="15"/>
  <c r="I71" i="15"/>
  <c r="I92" i="15"/>
  <c r="I25" i="15"/>
  <c r="I18" i="15"/>
  <c r="I82" i="15"/>
  <c r="I51" i="15"/>
  <c r="H15" i="15"/>
  <c r="I11" i="15"/>
  <c r="I70" i="15"/>
  <c r="I20" i="15"/>
  <c r="I84" i="15"/>
  <c r="I17" i="15"/>
  <c r="I81" i="15"/>
  <c r="H13" i="15"/>
  <c r="I74" i="15"/>
  <c r="I14" i="15"/>
  <c r="I111" i="15"/>
  <c r="I12" i="15"/>
  <c r="I72" i="15"/>
  <c r="H11" i="15"/>
  <c r="I69" i="15"/>
  <c r="H8" i="15"/>
  <c r="I62" i="15"/>
  <c r="H7" i="15"/>
  <c r="I63" i="15"/>
  <c r="I7" i="15"/>
  <c r="I44" i="15"/>
  <c r="I108" i="15"/>
  <c r="I41" i="15"/>
  <c r="I105" i="15"/>
  <c r="I34" i="15"/>
  <c r="I98" i="15"/>
  <c r="I59" i="15"/>
  <c r="I115" i="15"/>
  <c r="I32" i="15"/>
  <c r="I96" i="15"/>
  <c r="I29" i="15"/>
  <c r="I93" i="15"/>
  <c r="I22" i="15"/>
  <c r="I86" i="15"/>
  <c r="I23" i="15"/>
  <c r="I67" i="15"/>
  <c r="J7" i="15"/>
  <c r="I127" i="15" l="1"/>
  <c r="J16" i="15"/>
  <c r="J14" i="15"/>
  <c r="J12" i="15"/>
  <c r="J11" i="15"/>
  <c r="J15" i="15"/>
  <c r="G128" i="15"/>
  <c r="J8" i="15"/>
  <c r="J13" i="15"/>
  <c r="J9" i="15"/>
  <c r="J10" i="15"/>
</calcChain>
</file>

<file path=xl/comments1.xml><?xml version="1.0" encoding="utf-8"?>
<comments xmlns="http://schemas.openxmlformats.org/spreadsheetml/2006/main">
  <authors>
    <author>IT Afdelingen</author>
    <author>Roskilde Handelsskole</author>
    <author>IT afdelingen</author>
  </authors>
  <commentList>
    <comment ref="B2" authorId="0" shapeId="0">
      <text>
        <r>
          <rPr>
            <b/>
            <sz val="8"/>
            <color indexed="81"/>
            <rFont val="Tahoma"/>
            <family val="2"/>
          </rPr>
          <t>Her indtastes årstal for regnskabsåret, de andre årstal justeres i forhold til dette</t>
        </r>
      </text>
    </comment>
    <comment ref="A4" authorId="1" shapeId="0">
      <text>
        <r>
          <rPr>
            <b/>
            <sz val="14"/>
            <color indexed="81"/>
            <rFont val="Tahoma"/>
            <family val="2"/>
          </rPr>
          <t xml:space="preserve">Her skal du bestemme om det er en produktions eller en handelsvirksomhed.
Hvis det er en produktionsvirksomhed skriver du </t>
        </r>
        <r>
          <rPr>
            <b/>
            <i/>
            <sz val="16"/>
            <color indexed="81"/>
            <rFont val="Tahoma"/>
            <family val="2"/>
          </rPr>
          <t>Råvarer</t>
        </r>
        <r>
          <rPr>
            <b/>
            <sz val="14"/>
            <color indexed="81"/>
            <rFont val="Tahoma"/>
            <family val="2"/>
          </rPr>
          <t xml:space="preserve">.
Hvis det er en handelsvirksomhed skriver du </t>
        </r>
        <r>
          <rPr>
            <b/>
            <i/>
            <sz val="16"/>
            <color indexed="81"/>
            <rFont val="Tahoma"/>
            <family val="2"/>
          </rPr>
          <t>Vareforbrug</t>
        </r>
      </text>
    </comment>
    <comment ref="B34" authorId="2" shapeId="0">
      <text>
        <r>
          <rPr>
            <b/>
            <sz val="8"/>
            <color indexed="81"/>
            <rFont val="Tahoma"/>
            <family val="2"/>
          </rPr>
          <t>Hvis der er en kassekredit i opgaven skal der angives et max. Hvis der ikke er angivet et max. i opgaven kan max sættes til primo saldoen.</t>
        </r>
        <r>
          <rPr>
            <sz val="8"/>
            <color indexed="81"/>
            <rFont val="Tahoma"/>
            <family val="2"/>
          </rPr>
          <t xml:space="preserve">
</t>
        </r>
      </text>
    </comment>
    <comment ref="C36" authorId="2" shapeId="0">
      <text>
        <r>
          <rPr>
            <b/>
            <sz val="12"/>
            <color indexed="81"/>
            <rFont val="Tahoma"/>
            <family val="2"/>
          </rPr>
          <t>Her skal du bestemme om opgaven skal udarbejdes exclusiv eller inclklusiv moms.
Hvis du vil lave opgaven exclusiv moms tastes: 0</t>
        </r>
        <r>
          <rPr>
            <b/>
            <sz val="12"/>
            <color indexed="81"/>
            <rFont val="Tahoma"/>
            <family val="2"/>
          </rPr>
          <t xml:space="preserve">
Hvis du vil lave opgaven inclusiv moms tastes en momsprocent. I Danmark 25%,
tast: 25</t>
        </r>
        <r>
          <rPr>
            <sz val="12"/>
            <color indexed="81"/>
            <rFont val="Tahoma"/>
            <family val="2"/>
          </rPr>
          <t xml:space="preserve">
</t>
        </r>
      </text>
    </comment>
  </commentList>
</comments>
</file>

<file path=xl/comments10.xml><?xml version="1.0" encoding="utf-8"?>
<comments xmlns="http://schemas.openxmlformats.org/spreadsheetml/2006/main">
  <authors>
    <author>Brygger</author>
  </authors>
  <commentList>
    <comment ref="A380" authorId="0" shapeId="0">
      <text>
        <r>
          <rPr>
            <b/>
            <sz val="8"/>
            <color indexed="81"/>
            <rFont val="Tahoma"/>
            <family val="2"/>
          </rPr>
          <t>Marker de 2 rækker 59 og 380,
højre klik på musen,
vælg vis. 
Lånet får dermed 360 terminer. 
(30 år af 12 terminer)</t>
        </r>
      </text>
    </comment>
  </commentList>
</comments>
</file>

<file path=xl/comments11.xml><?xml version="1.0" encoding="utf-8"?>
<comments xmlns="http://schemas.openxmlformats.org/spreadsheetml/2006/main">
  <authors>
    <author>Roskilde Handelsskole</author>
  </authors>
  <commentList>
    <comment ref="A3" authorId="0" shapeId="0">
      <text>
        <r>
          <rPr>
            <b/>
            <sz val="8"/>
            <color indexed="81"/>
            <rFont val="Tahoma"/>
            <family val="2"/>
          </rPr>
          <t>Det lån med den laveste rente bør vælges</t>
        </r>
      </text>
    </comment>
    <comment ref="A4" authorId="0" shapeId="0">
      <text>
        <r>
          <rPr>
            <b/>
            <sz val="8"/>
            <color indexed="81"/>
            <rFont val="Tahoma"/>
            <family val="2"/>
          </rPr>
          <t>en vurdering af om nettoprovenuet dækker låne behovet.</t>
        </r>
      </text>
    </comment>
    <comment ref="A5" authorId="0" shapeId="0">
      <text>
        <r>
          <rPr>
            <sz val="8"/>
            <color indexed="81"/>
            <rFont val="Tahoma"/>
            <family val="2"/>
          </rPr>
          <t xml:space="preserve">Lån med den laveste betaling pr. Termin bør vælges
</t>
        </r>
      </text>
    </comment>
    <comment ref="A6" authorId="0" shapeId="0">
      <text>
        <r>
          <rPr>
            <b/>
            <sz val="8"/>
            <color indexed="81"/>
            <rFont val="Tahoma"/>
            <family val="2"/>
          </rPr>
          <t>så lang løbetid som muligt</t>
        </r>
      </text>
    </comment>
    <comment ref="A7" authorId="0" shapeId="0">
      <text>
        <r>
          <rPr>
            <sz val="8"/>
            <color indexed="81"/>
            <rFont val="Tahoma"/>
            <family val="2"/>
          </rPr>
          <t xml:space="preserve">Man skal aldrig samle alle virksomhedens lån hos en finansieringskilde, f.eks. Banken, så får de for stor magt / indflydelse
</t>
        </r>
      </text>
    </comment>
    <comment ref="A8" authorId="0" shapeId="0">
      <text>
        <r>
          <rPr>
            <b/>
            <sz val="8"/>
            <color indexed="81"/>
            <rFont val="Tahoma"/>
            <family val="2"/>
          </rPr>
          <t>Hvis man har indtægter i $ er det en fordel at tage et lån i $, så valutarisikoen er afdækket</t>
        </r>
      </text>
    </comment>
    <comment ref="A9" authorId="0" shapeId="0">
      <text>
        <r>
          <rPr>
            <b/>
            <sz val="8"/>
            <color indexed="81"/>
            <rFont val="Tahoma"/>
            <family val="2"/>
          </rPr>
          <t>Vælg altid et lån med fast rente fremfor variabel rente</t>
        </r>
      </text>
    </comment>
    <comment ref="A10" authorId="0" shapeId="0">
      <text>
        <r>
          <rPr>
            <sz val="8"/>
            <color indexed="81"/>
            <rFont val="Tahoma"/>
            <family val="2"/>
          </rPr>
          <t xml:space="preserve">Kan lånet indfries, eller er det inkonvertibelt. Er det et obligationslån med en kurs, så vi kan opnå en kursgevinst 7, et kurstab.
</t>
        </r>
      </text>
    </comment>
    <comment ref="A11" authorId="0" shapeId="0">
      <text>
        <r>
          <rPr>
            <b/>
            <sz val="8"/>
            <color indexed="81"/>
            <rFont val="Tahoma"/>
            <family val="2"/>
          </rPr>
          <t>Banklån, obligationslån</t>
        </r>
        <r>
          <rPr>
            <sz val="8"/>
            <color indexed="81"/>
            <rFont val="Tahoma"/>
            <family val="2"/>
          </rPr>
          <t xml:space="preserve">
</t>
        </r>
      </text>
    </comment>
  </commentList>
</comments>
</file>

<file path=xl/comments12.xml><?xml version="1.0" encoding="utf-8"?>
<comments xmlns="http://schemas.openxmlformats.org/spreadsheetml/2006/main">
  <authors>
    <author>Jesper Brygger</author>
  </authors>
  <commentList>
    <comment ref="B9" authorId="0" shapeId="0">
      <text>
        <r>
          <rPr>
            <b/>
            <sz val="9"/>
            <color indexed="81"/>
            <rFont val="Tahoma"/>
            <family val="2"/>
          </rPr>
          <t>Hvis opgaven ikke har tidsdimensionen med kan du bare taste 60 min. Og ændre teksten timer til stk.</t>
        </r>
      </text>
    </comment>
    <comment ref="A105" authorId="0" shapeId="0">
      <text>
        <r>
          <rPr>
            <sz val="16"/>
            <color indexed="81"/>
            <rFont val="Tahoma"/>
            <family val="2"/>
          </rPr>
          <t>Tast =
og vælg det produkt i afsætningsplanen som virksomheden bør producere.</t>
        </r>
        <r>
          <rPr>
            <sz val="9"/>
            <color indexed="81"/>
            <rFont val="Tahoma"/>
            <family val="2"/>
          </rPr>
          <t xml:space="preserve">
</t>
        </r>
      </text>
    </comment>
  </commentList>
</comments>
</file>

<file path=xl/comments13.xml><?xml version="1.0" encoding="utf-8"?>
<comments xmlns="http://schemas.openxmlformats.org/spreadsheetml/2006/main">
  <authors>
    <author>Jesper Brygger</author>
  </authors>
  <commentList>
    <comment ref="B9" authorId="0" shapeId="0">
      <text>
        <r>
          <rPr>
            <b/>
            <sz val="9"/>
            <color indexed="81"/>
            <rFont val="Tahoma"/>
            <family val="2"/>
          </rPr>
          <t>Hvis opgaven ikke har tidsdimensionen med kan du bare taste 60 min. Og ændre teksten timer til stk.</t>
        </r>
      </text>
    </comment>
    <comment ref="A105" authorId="0" shapeId="0">
      <text>
        <r>
          <rPr>
            <sz val="16"/>
            <color indexed="81"/>
            <rFont val="Tahoma"/>
            <family val="2"/>
          </rPr>
          <t>Tast =
og vælg det produkt i afsætningsplanen som virksomheden bør producere.</t>
        </r>
        <r>
          <rPr>
            <sz val="9"/>
            <color indexed="81"/>
            <rFont val="Tahoma"/>
            <family val="2"/>
          </rPr>
          <t xml:space="preserve">
</t>
        </r>
      </text>
    </comment>
  </commentList>
</comments>
</file>

<file path=xl/comments2.xml><?xml version="1.0" encoding="utf-8"?>
<comments xmlns="http://schemas.openxmlformats.org/spreadsheetml/2006/main">
  <authors>
    <author>Jesper Brygger</author>
    <author>Per</author>
    <author>IT afdelingen</author>
    <author>Brygger</author>
    <author>Roskilde Handelsskole</author>
  </authors>
  <commentList>
    <comment ref="C4" authorId="0" shapeId="0">
      <text>
        <r>
          <rPr>
            <sz val="14"/>
            <color indexed="81"/>
            <rFont val="Tahoma"/>
            <family val="2"/>
          </rPr>
          <t>Hvis der foretages investeringer skal beløbet indtastes her som et "Positivt" tal. Hvis virksomheden sælger investeringsgoder skal det indtastes som et "negativt" tal. Bør udspecificeres på det enkelte aktiv hvis det er muligt.</t>
        </r>
        <r>
          <rPr>
            <sz val="9"/>
            <color indexed="81"/>
            <rFont val="Tahoma"/>
            <family val="2"/>
          </rPr>
          <t xml:space="preserve">
</t>
        </r>
      </text>
    </comment>
    <comment ref="D4" authorId="0" shapeId="0">
      <text>
        <r>
          <rPr>
            <b/>
            <sz val="9"/>
            <color indexed="81"/>
            <rFont val="Tahoma"/>
            <family val="2"/>
          </rPr>
          <t>Afskrivningerne kommer fra resultatbudgettet. Du kan slette dem og fordele dem ud på de enkelte aktiver hvis opgaven giver oplysninger om afskrivninger på de enkelte aktiver</t>
        </r>
      </text>
    </comment>
    <comment ref="F7" authorId="0" shapeId="0">
      <text>
        <r>
          <rPr>
            <b/>
            <sz val="14"/>
            <color indexed="81"/>
            <rFont val="Tahoma"/>
            <family val="2"/>
          </rPr>
          <t>Hvis det ikke er et aktieselskab eller anpartselskab, kan der stå privatforbrug her. Privatforbrug bruges ved enkeltmandsfirma og interessentskaber</t>
        </r>
      </text>
    </comment>
    <comment ref="G7" authorId="0" shapeId="0">
      <text>
        <r>
          <rPr>
            <b/>
            <sz val="9"/>
            <color indexed="81"/>
            <rFont val="Tahoma"/>
            <family val="2"/>
          </rPr>
          <t>Her må kun tastes hvis det er en virksomhed med privatforbrug</t>
        </r>
      </text>
    </comment>
    <comment ref="I7" authorId="1" shapeId="0">
      <text>
        <r>
          <rPr>
            <b/>
            <sz val="8"/>
            <color indexed="81"/>
            <rFont val="Tahoma"/>
            <family val="2"/>
          </rPr>
          <t>Der skal ikke tastes minus foran privatforbruget</t>
        </r>
        <r>
          <rPr>
            <sz val="8"/>
            <color indexed="81"/>
            <rFont val="Tahoma"/>
            <family val="2"/>
          </rPr>
          <t xml:space="preserve">
</t>
        </r>
      </text>
    </comment>
    <comment ref="H13" authorId="2" shapeId="0">
      <text>
        <r>
          <rPr>
            <b/>
            <sz val="14"/>
            <color indexed="81"/>
            <rFont val="Tahoma"/>
            <family val="2"/>
          </rPr>
          <t>Når der afdrages på gælden skal der tastes minus foran tallet.</t>
        </r>
      </text>
    </comment>
    <comment ref="A17" authorId="3" shapeId="0">
      <text>
        <r>
          <rPr>
            <b/>
            <sz val="8"/>
            <color indexed="81"/>
            <rFont val="Tahoma"/>
            <family val="2"/>
          </rPr>
          <t>Varelageret må ikke laves om da det danner grundlag for omsætningshastigheden på varelageret</t>
        </r>
      </text>
    </comment>
    <comment ref="F17" authorId="3" shapeId="0">
      <text>
        <r>
          <rPr>
            <b/>
            <sz val="8"/>
            <color indexed="81"/>
            <rFont val="Tahoma"/>
            <family val="2"/>
          </rPr>
          <t>Varekreditorerne må ikke laves om da det danner grundlag for omsætningshastigheden på varekreditorer og kreditdage</t>
        </r>
        <r>
          <rPr>
            <sz val="8"/>
            <color indexed="81"/>
            <rFont val="Tahoma"/>
            <family val="2"/>
          </rPr>
          <t xml:space="preserve">
</t>
        </r>
      </text>
    </comment>
    <comment ref="A18" authorId="2" shapeId="0">
      <text>
        <r>
          <rPr>
            <b/>
            <sz val="8"/>
            <color indexed="81"/>
            <rFont val="Tahoma"/>
            <family val="2"/>
          </rPr>
          <t>Tast ikke her, det er en celle til produktionen(VUF) i en produktionsvirksomhed</t>
        </r>
      </text>
    </comment>
    <comment ref="A19" authorId="2" shapeId="0">
      <text>
        <r>
          <rPr>
            <b/>
            <sz val="8"/>
            <color indexed="81"/>
            <rFont val="Tahoma"/>
            <family val="2"/>
          </rPr>
          <t xml:space="preserve">Tast ikke her, 
det er en celle til færdigvarerlageret i en produktionsvirksomhed
</t>
        </r>
      </text>
    </comment>
    <comment ref="A20" authorId="3" shapeId="0">
      <text>
        <r>
          <rPr>
            <b/>
            <sz val="8"/>
            <color indexed="81"/>
            <rFont val="Tahoma"/>
            <family val="2"/>
          </rPr>
          <t xml:space="preserve">Varedebitorerne må ikke laves om da det danner grundlag for omsætningshastigheden på varedebitorer
</t>
        </r>
        <r>
          <rPr>
            <sz val="8"/>
            <color indexed="81"/>
            <rFont val="Tahoma"/>
            <family val="2"/>
          </rPr>
          <t xml:space="preserve">
</t>
        </r>
      </text>
    </comment>
    <comment ref="G24" authorId="2" shapeId="0">
      <text>
        <r>
          <rPr>
            <b/>
            <sz val="16"/>
            <color indexed="81"/>
            <rFont val="Tahoma"/>
            <family val="2"/>
          </rPr>
          <t xml:space="preserve">Hvis der indtastes en kassekredit skal der også indtastes et max. Hvis intet max. er oplyst kan det sættes til saldoen på kassekreditten primo
</t>
        </r>
        <r>
          <rPr>
            <sz val="8"/>
            <color indexed="81"/>
            <rFont val="Tahoma"/>
            <family val="2"/>
          </rPr>
          <t xml:space="preserve">
</t>
        </r>
      </text>
    </comment>
    <comment ref="B26" authorId="4" shapeId="0">
      <text>
        <r>
          <rPr>
            <b/>
            <sz val="8"/>
            <color indexed="8"/>
            <rFont val="Tahoma"/>
            <family val="2"/>
          </rPr>
          <t>Indtast ikke i felter markeret med fed</t>
        </r>
      </text>
    </comment>
  </commentList>
</comments>
</file>

<file path=xl/comments3.xml><?xml version="1.0" encoding="utf-8"?>
<comments xmlns="http://schemas.openxmlformats.org/spreadsheetml/2006/main">
  <authors>
    <author>Jesper Brygger</author>
  </authors>
  <commentList>
    <comment ref="F43" authorId="0" shapeId="0">
      <text>
        <r>
          <rPr>
            <b/>
            <sz val="9"/>
            <color indexed="81"/>
            <rFont val="Tahoma"/>
            <family val="2"/>
          </rPr>
          <t xml:space="preserve">Her skal du selv taste de penge/likvider  du vil have overført til kassebeholdningen, resten indsættes på kassekreditten.
 </t>
        </r>
      </text>
    </comment>
  </commentList>
</comments>
</file>

<file path=xl/comments4.xml><?xml version="1.0" encoding="utf-8"?>
<comments xmlns="http://schemas.openxmlformats.org/spreadsheetml/2006/main">
  <authors>
    <author>Jesper Brygger</author>
  </authors>
  <commentList>
    <comment ref="B1" authorId="0" shapeId="0">
      <text>
        <r>
          <rPr>
            <b/>
            <sz val="9"/>
            <color indexed="81"/>
            <rFont val="Tahoma"/>
            <family val="2"/>
          </rPr>
          <t>indtast hvilken opgave der skal løses</t>
        </r>
      </text>
    </comment>
    <comment ref="C3" authorId="0" shapeId="0">
      <text>
        <r>
          <rPr>
            <b/>
            <sz val="9"/>
            <color indexed="81"/>
            <rFont val="Tahoma"/>
            <family val="2"/>
          </rPr>
          <t xml:space="preserve">Indtast investeringshorisonten i år </t>
        </r>
      </text>
    </comment>
    <comment ref="C4" authorId="0" shapeId="0">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5" authorId="0" shapeId="0">
      <text>
        <r>
          <rPr>
            <b/>
            <sz val="9"/>
            <color indexed="81"/>
            <rFont val="Tahoma"/>
            <family val="2"/>
          </rPr>
          <t>Indbetalinger minus udbetalinger. Dette kaldes også betalingsstrømmen</t>
        </r>
      </text>
    </comment>
    <comment ref="B16" authorId="0" shapeId="0">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27" authorId="0" shapeId="0">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28" authorId="0" shapeId="0">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29" authorId="0" shapeId="0">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30" authorId="0" shapeId="0">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5.xml><?xml version="1.0" encoding="utf-8"?>
<comments xmlns="http://schemas.openxmlformats.org/spreadsheetml/2006/main">
  <authors>
    <author>Jesper Brygger</author>
  </authors>
  <commentList>
    <comment ref="B1" authorId="0" shapeId="0">
      <text>
        <r>
          <rPr>
            <b/>
            <sz val="9"/>
            <color indexed="81"/>
            <rFont val="Tahoma"/>
            <family val="2"/>
          </rPr>
          <t>indtast hvilken opgave der skal løses</t>
        </r>
      </text>
    </comment>
    <comment ref="C3" authorId="0" shapeId="0">
      <text>
        <r>
          <rPr>
            <b/>
            <sz val="9"/>
            <color indexed="81"/>
            <rFont val="Tahoma"/>
            <family val="2"/>
          </rPr>
          <t xml:space="preserve">Indtast investeringshorisonten i år </t>
        </r>
      </text>
    </comment>
    <comment ref="C4" authorId="0" shapeId="0">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5" authorId="0" shapeId="0">
      <text>
        <r>
          <rPr>
            <b/>
            <sz val="9"/>
            <color indexed="81"/>
            <rFont val="Tahoma"/>
            <family val="2"/>
          </rPr>
          <t>Indbetalinger minus udbetalinger. Dette kaldes også betalingsstrømmen</t>
        </r>
      </text>
    </comment>
    <comment ref="B16" authorId="0" shapeId="0">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27" authorId="0" shapeId="0">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28" authorId="0" shapeId="0">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29" authorId="0" shapeId="0">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30" authorId="0" shapeId="0">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6.xml><?xml version="1.0" encoding="utf-8"?>
<comments xmlns="http://schemas.openxmlformats.org/spreadsheetml/2006/main">
  <authors>
    <author>Jesper Brygger</author>
  </authors>
  <commentList>
    <comment ref="B1" authorId="0" shapeId="0">
      <text>
        <r>
          <rPr>
            <b/>
            <sz val="9"/>
            <color indexed="81"/>
            <rFont val="Tahoma"/>
            <family val="2"/>
          </rPr>
          <t>indtast hvilken opgave der skal løses</t>
        </r>
      </text>
    </comment>
    <comment ref="C3" authorId="0" shapeId="0">
      <text>
        <r>
          <rPr>
            <b/>
            <sz val="9"/>
            <color indexed="81"/>
            <rFont val="Tahoma"/>
            <family val="2"/>
          </rPr>
          <t xml:space="preserve">Indtast investeringshorisonten i år </t>
        </r>
      </text>
    </comment>
    <comment ref="C4" authorId="0" shapeId="0">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5" authorId="0" shapeId="0">
      <text>
        <r>
          <rPr>
            <b/>
            <sz val="9"/>
            <color indexed="81"/>
            <rFont val="Tahoma"/>
            <family val="2"/>
          </rPr>
          <t>Indbetalinger minus udbetalinger. Dette kaldes også betalingsstrømmen</t>
        </r>
      </text>
    </comment>
    <comment ref="B16" authorId="0" shapeId="0">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27" authorId="0" shapeId="0">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28" authorId="0" shapeId="0">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29" authorId="0" shapeId="0">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30" authorId="0" shapeId="0">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7.xml><?xml version="1.0" encoding="utf-8"?>
<comments xmlns="http://schemas.openxmlformats.org/spreadsheetml/2006/main">
  <authors>
    <author>Jesper Brygger</author>
  </authors>
  <commentList>
    <comment ref="B1" authorId="0" shapeId="0">
      <text>
        <r>
          <rPr>
            <b/>
            <sz val="9"/>
            <color indexed="81"/>
            <rFont val="Tahoma"/>
            <family val="2"/>
          </rPr>
          <t>indtast hvilken opgave der skal løses</t>
        </r>
      </text>
    </comment>
    <comment ref="C3" authorId="0" shapeId="0">
      <text>
        <r>
          <rPr>
            <b/>
            <sz val="9"/>
            <color indexed="81"/>
            <rFont val="Tahoma"/>
            <family val="2"/>
          </rPr>
          <t xml:space="preserve">Indtast investeringshorisonten i år </t>
        </r>
      </text>
    </comment>
    <comment ref="C4" authorId="0" shapeId="0">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5" authorId="0" shapeId="0">
      <text>
        <r>
          <rPr>
            <b/>
            <sz val="9"/>
            <color indexed="81"/>
            <rFont val="Tahoma"/>
            <family val="2"/>
          </rPr>
          <t>Indbetalinger minus udbetalinger. Dette kaldes også betalingsstrømmen</t>
        </r>
      </text>
    </comment>
    <comment ref="B16" authorId="0" shapeId="0">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27" authorId="0" shapeId="0">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28" authorId="0" shapeId="0">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29" authorId="0" shapeId="0">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30" authorId="0" shapeId="0">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8.xml><?xml version="1.0" encoding="utf-8"?>
<comments xmlns="http://schemas.openxmlformats.org/spreadsheetml/2006/main">
  <authors>
    <author>IT afdelingen</author>
    <author>Brygger</author>
  </authors>
  <commentList>
    <comment ref="D2" authorId="0" shapeId="0">
      <text>
        <r>
          <rPr>
            <b/>
            <sz val="16"/>
            <color indexed="81"/>
            <rFont val="Tahoma"/>
            <family val="2"/>
          </rPr>
          <t>Der må kun tastes i de farvede celler. Indtast hovedstolen her</t>
        </r>
      </text>
    </comment>
    <comment ref="D3" authorId="0" shapeId="0">
      <text>
        <r>
          <rPr>
            <b/>
            <sz val="14"/>
            <color indexed="81"/>
            <rFont val="Tahoma"/>
            <family val="2"/>
          </rPr>
          <t xml:space="preserve">Hvis lånet er et obligationslån er det typisk at kursen er under 100 når lånet optagets. Indtastningen kan være
f.eks. 90 eller 95.  Kursen angiver hvor mange % af hovedstolen låntager får udbetalt.
</t>
        </r>
        <r>
          <rPr>
            <sz val="14"/>
            <color indexed="81"/>
            <rFont val="Tahoma"/>
            <family val="2"/>
          </rPr>
          <t xml:space="preserve">
</t>
        </r>
      </text>
    </comment>
    <comment ref="D4" authorId="0" shapeId="0">
      <text>
        <r>
          <rPr>
            <b/>
            <sz val="14"/>
            <color indexed="81"/>
            <rFont val="Tahoma"/>
            <family val="2"/>
          </rPr>
          <t xml:space="preserve">De fleste lån har stiftelsesomkostninger / etableringsomkostninger når lånet skal optages. For et lån på 1.000.000 kan det f.eks. være kr. 10.000.
</t>
        </r>
      </text>
    </comment>
    <comment ref="D5" authorId="0" shapeId="0">
      <text>
        <r>
          <rPr>
            <b/>
            <sz val="14"/>
            <color indexed="81"/>
            <rFont val="Tahoma"/>
            <family val="2"/>
          </rPr>
          <t>Dette tal kaldes for nettoprovenuet og er de penge som låntager får udbetalt</t>
        </r>
        <r>
          <rPr>
            <b/>
            <sz val="8"/>
            <color indexed="81"/>
            <rFont val="Tahoma"/>
            <family val="2"/>
          </rPr>
          <t xml:space="preserve">
</t>
        </r>
      </text>
    </comment>
    <comment ref="D8" authorId="0" shapeId="0">
      <text>
        <r>
          <rPr>
            <b/>
            <sz val="14"/>
            <color indexed="81"/>
            <rFont val="Tahoma"/>
            <family val="2"/>
          </rPr>
          <t>Hvis lånet har årlige ydelser tastes 1
Hvis der er halv årlige ydelser tastes 2 
Hvis der er kvartårlige ydelser tastes 4
Hvis der er måndelige ydelser tastes 12</t>
        </r>
        <r>
          <rPr>
            <sz val="14"/>
            <color indexed="81"/>
            <rFont val="Tahoma"/>
            <family val="2"/>
          </rPr>
          <t xml:space="preserve">
</t>
        </r>
      </text>
    </comment>
    <comment ref="D9" authorId="0" shapeId="0">
      <text>
        <r>
          <rPr>
            <sz val="14"/>
            <color indexed="81"/>
            <rFont val="Tahoma"/>
            <family val="2"/>
          </rPr>
          <t>Hvis lånet er 10 årigt med halvårlige terminer udregner excel selv at der skal stå 10*2= 20 i dette felt (20 terminer á et ½ år)</t>
        </r>
      </text>
    </comment>
    <comment ref="D10" authorId="0" shapeId="0">
      <text>
        <r>
          <rPr>
            <sz val="14"/>
            <color indexed="81"/>
            <rFont val="Tahoma"/>
            <family val="2"/>
          </rPr>
          <t xml:space="preserve">Nominel rente pr. termin er, nominel rente pr. år divideret med terminer pr år. 
F.eks hvis renten er 10% med 2 terminer pr. år 
er det 5% (10%/2) pr. halvår.
Excel udregner selv de 5%.
</t>
        </r>
      </text>
    </comment>
    <comment ref="D12" authorId="0" shapeId="0">
      <text>
        <r>
          <rPr>
            <b/>
            <sz val="14"/>
            <color indexed="81"/>
            <rFont val="Tahoma"/>
            <family val="2"/>
          </rPr>
          <t xml:space="preserve">Normalt er der ikke noget gebyr i opgaverne,
derfor skal der normalt stå 0
</t>
        </r>
      </text>
    </comment>
    <comment ref="D16" authorId="0" shapeId="0">
      <text>
        <r>
          <rPr>
            <b/>
            <sz val="14"/>
            <color indexed="81"/>
            <rFont val="Tahoma"/>
            <family val="2"/>
          </rPr>
          <t>Husk den effektive rente er den rigtige rente som låntager betaler for lånet. 
Ved forbruger køb skal den effektive rente oplyses. Den benævnes som ÅOP (Årlige Omkostninger i Procent).</t>
        </r>
      </text>
    </comment>
    <comment ref="A381" authorId="1" shapeId="0">
      <text>
        <r>
          <rPr>
            <b/>
            <sz val="8"/>
            <color indexed="81"/>
            <rFont val="Tahoma"/>
            <family val="2"/>
          </rPr>
          <t>Marker de 2 rækker 59 og 380,
højre klik på musen,
vælg vis. 
Lånet får dermed 360 terminer. 
(30 år af 12 terminer)</t>
        </r>
      </text>
    </comment>
  </commentList>
</comments>
</file>

<file path=xl/comments9.xml><?xml version="1.0" encoding="utf-8"?>
<comments xmlns="http://schemas.openxmlformats.org/spreadsheetml/2006/main">
  <authors>
    <author>Jesper Brygger</author>
    <author>IT afdelingen</author>
    <author>Brygger</author>
  </authors>
  <commentList>
    <comment ref="D2" authorId="0" shapeId="0">
      <text>
        <r>
          <rPr>
            <b/>
            <sz val="14"/>
            <color indexed="81"/>
            <rFont val="Tahoma"/>
            <family val="2"/>
          </rPr>
          <t>Indtast den nominelle størrelsen på lånet. Det beløb som står i lånedokumentet, ikke beløbet som man får udbetalt. Hvis der ikke er opgivet et beløb i opgaven skrives blot 1 kr.</t>
        </r>
        <r>
          <rPr>
            <sz val="8"/>
            <color indexed="81"/>
            <rFont val="Tahoma"/>
            <family val="2"/>
          </rPr>
          <t xml:space="preserve">
</t>
        </r>
      </text>
    </comment>
    <comment ref="D4" authorId="0" shapeId="0">
      <text>
        <r>
          <rPr>
            <b/>
            <sz val="14"/>
            <color indexed="81"/>
            <rFont val="Tahoma"/>
            <family val="2"/>
          </rPr>
          <t>Kursen som lånet udbetales til i tid 0.
Indtastes f.eks. som: 98 eller 95 osv.
Nogle lån udbetales til kurs 100, f.eks. Banklån, men så er der normalt låneomkostninger ved optagelsen af lånet.</t>
        </r>
      </text>
    </comment>
    <comment ref="D5" authorId="0" shapeId="0">
      <text>
        <r>
          <rPr>
            <b/>
            <sz val="14"/>
            <color indexed="81"/>
            <rFont val="Tahoma"/>
            <family val="2"/>
          </rPr>
          <t>Der skal ikke tastes minus foran tallet.</t>
        </r>
        <r>
          <rPr>
            <sz val="14"/>
            <color indexed="81"/>
            <rFont val="Tahoma"/>
            <family val="2"/>
          </rPr>
          <t xml:space="preserve">
</t>
        </r>
      </text>
    </comment>
    <comment ref="D7" authorId="1" shapeId="0">
      <text>
        <r>
          <rPr>
            <b/>
            <sz val="14"/>
            <color indexed="81"/>
            <rFont val="Tahoma"/>
            <family val="2"/>
          </rPr>
          <t xml:space="preserve">Renten på lånet er normalt opgivet som en % pr. år
</t>
        </r>
      </text>
    </comment>
    <comment ref="D8" authorId="1" shapeId="0">
      <text>
        <r>
          <rPr>
            <b/>
            <sz val="14"/>
            <color indexed="81"/>
            <rFont val="Tahoma"/>
            <family val="2"/>
          </rPr>
          <t>Indtast antal år</t>
        </r>
      </text>
    </comment>
    <comment ref="D9" authorId="1" shapeId="0">
      <text>
        <r>
          <rPr>
            <b/>
            <sz val="14"/>
            <color indexed="81"/>
            <rFont val="Tahoma"/>
            <family val="2"/>
          </rPr>
          <t xml:space="preserve">Hvis lånet har årlige ydelser tastes 1
Hvis der er halv årlige ydelser tastes 2 
Hvis der er kvartårlige ydelser tastes 4
Hvis der er måndelige ydelser tastes 12
</t>
        </r>
      </text>
    </comment>
    <comment ref="D10" authorId="0" shapeId="0">
      <text>
        <r>
          <rPr>
            <b/>
            <sz val="14"/>
            <color indexed="81"/>
            <rFont val="Tahoma"/>
            <family val="2"/>
          </rPr>
          <t xml:space="preserve">N på lommeregneren
Antal gange som der 
betales ydelse 
(rente og afdrag)
Amortisationstabellen kan max. indeholde 360 terminer 
(30 årigt lån med 12 terminer)
</t>
        </r>
        <r>
          <rPr>
            <sz val="8"/>
            <color indexed="81"/>
            <rFont val="Tahoma"/>
            <family val="2"/>
          </rPr>
          <t xml:space="preserve">
</t>
        </r>
      </text>
    </comment>
    <comment ref="D11" authorId="1" shapeId="0">
      <text>
        <r>
          <rPr>
            <b/>
            <sz val="14"/>
            <color indexed="81"/>
            <rFont val="Tahoma"/>
            <family val="2"/>
          </rPr>
          <t>Nominel rente pr. termin er, nominel rente pr. år divideret med terminer pr år. 
F.eks hvis renten er 10% med 2 terminer pr. år 
er det 5% (10%/2) pr. halvår.
Excel udregner selv de 5%.</t>
        </r>
      </text>
    </comment>
    <comment ref="A381" authorId="2" shapeId="0">
      <text>
        <r>
          <rPr>
            <b/>
            <sz val="8"/>
            <color indexed="81"/>
            <rFont val="Tahoma"/>
            <family val="2"/>
          </rPr>
          <t>Marker de 2 rækker 60 og 380,
højre klik på musen,
vælg vis. 
Lånet får dermed 360 terminer. 
(30 år af 12 terminer)</t>
        </r>
        <r>
          <rPr>
            <sz val="8"/>
            <color indexed="81"/>
            <rFont val="Tahoma"/>
            <family val="2"/>
          </rPr>
          <t xml:space="preserve">
</t>
        </r>
      </text>
    </comment>
  </commentList>
</comments>
</file>

<file path=xl/sharedStrings.xml><?xml version="1.0" encoding="utf-8"?>
<sst xmlns="http://schemas.openxmlformats.org/spreadsheetml/2006/main" count="461" uniqueCount="260">
  <si>
    <t>Primo</t>
  </si>
  <si>
    <t>Ultimo</t>
  </si>
  <si>
    <t>Varedebitorer</t>
  </si>
  <si>
    <t>Varekreditorer</t>
  </si>
  <si>
    <t>Driftens likviditetsvirkning</t>
  </si>
  <si>
    <t>Finansielle indbetalinger:</t>
  </si>
  <si>
    <t>Renteindtægter</t>
  </si>
  <si>
    <t>Finansielle udbetalinger:</t>
  </si>
  <si>
    <t>Renteomkostninger</t>
  </si>
  <si>
    <t>Skat</t>
  </si>
  <si>
    <t>Periodens Likviditetsforskydning</t>
  </si>
  <si>
    <t>Likvide beholdninger Ultimo</t>
  </si>
  <si>
    <t>Likvide beholdninger Primo:</t>
  </si>
  <si>
    <t>Kassekredit max.</t>
  </si>
  <si>
    <t>Ændringer i omsætningsaktiver:</t>
  </si>
  <si>
    <t>Anlægsinvesteringer:</t>
  </si>
  <si>
    <t>Køb af anlægsaktiver</t>
  </si>
  <si>
    <t>Indtjeningsbidrag</t>
  </si>
  <si>
    <t>Ændringer i kortfristet gæld:</t>
  </si>
  <si>
    <t>Træk på kassekredit</t>
  </si>
  <si>
    <t>Ændring</t>
  </si>
  <si>
    <t>likvide beholdninger</t>
  </si>
  <si>
    <t>Omsætning</t>
  </si>
  <si>
    <t>Bruttofortjeneste</t>
  </si>
  <si>
    <t>Salgsprovision</t>
  </si>
  <si>
    <t>Dækningsbidrag</t>
  </si>
  <si>
    <t>Salgsfremmende omk.</t>
  </si>
  <si>
    <t>Øvrige omk.</t>
  </si>
  <si>
    <t>Markedsføringsbidrag</t>
  </si>
  <si>
    <t>Afskrivninger</t>
  </si>
  <si>
    <t>Resultat før renter</t>
  </si>
  <si>
    <t>Resultat før skat</t>
  </si>
  <si>
    <t>Ekstraordinære omk.</t>
  </si>
  <si>
    <t>Resultat</t>
  </si>
  <si>
    <t>Ændring pris</t>
  </si>
  <si>
    <t>Ændring mængde</t>
  </si>
  <si>
    <t>Resultat før eks. omk.</t>
  </si>
  <si>
    <t>Aktiver:</t>
  </si>
  <si>
    <t>Afskrivning</t>
  </si>
  <si>
    <t>Passiver:</t>
  </si>
  <si>
    <t>Grunde &amp; bygninger</t>
  </si>
  <si>
    <t>Biler</t>
  </si>
  <si>
    <t>Anlægsaktiver i alt</t>
  </si>
  <si>
    <t xml:space="preserve">Omsætningsaktiver: </t>
  </si>
  <si>
    <t>Periodeafg.</t>
  </si>
  <si>
    <t>Værdipapirer</t>
  </si>
  <si>
    <t xml:space="preserve">Omsætningsaktiver i alt </t>
  </si>
  <si>
    <t>Aktiver i alt</t>
  </si>
  <si>
    <t>Hensættelser</t>
  </si>
  <si>
    <t>Langfristet gæld:</t>
  </si>
  <si>
    <t>Realkreditinstitutter</t>
  </si>
  <si>
    <t>Langfristet gæld i alt</t>
  </si>
  <si>
    <t>Kortfristet gæld:</t>
  </si>
  <si>
    <t>Forudbetalinger</t>
  </si>
  <si>
    <t>Udbytte</t>
  </si>
  <si>
    <t>Kortfristet gæld i alt</t>
  </si>
  <si>
    <t>Passiver i alt</t>
  </si>
  <si>
    <t>Likvide midler</t>
  </si>
  <si>
    <t>Anlægsaktiver:</t>
  </si>
  <si>
    <t>Egenkapital:</t>
  </si>
  <si>
    <t>Egenkapital ultimo</t>
  </si>
  <si>
    <t>Reserver</t>
  </si>
  <si>
    <t>Aktie emmision</t>
  </si>
  <si>
    <t>Omsætningshastigheder:</t>
  </si>
  <si>
    <t>Formel:</t>
  </si>
  <si>
    <t>*Varekøb  =</t>
  </si>
  <si>
    <t>Øvrig kortfristet gæld</t>
  </si>
  <si>
    <t>Nyt lån til investeringer</t>
  </si>
  <si>
    <t>Andre debitorer</t>
  </si>
  <si>
    <t>Budgetteret Balance</t>
  </si>
  <si>
    <t xml:space="preserve">Beregningerne er foretaget </t>
  </si>
  <si>
    <t>Resultat fordeling:</t>
  </si>
  <si>
    <t>Køb/Salg</t>
  </si>
  <si>
    <t>Andre kreditorer</t>
  </si>
  <si>
    <t>Fordeles således:</t>
  </si>
  <si>
    <t>Årets resultat</t>
  </si>
  <si>
    <t>Kassekredit</t>
  </si>
  <si>
    <t>Aktiekapital</t>
  </si>
  <si>
    <t>Indsættes på kassekredit</t>
  </si>
  <si>
    <t>Likvid beholdning</t>
  </si>
  <si>
    <t>Banklån</t>
  </si>
  <si>
    <t>Privatforbrug</t>
  </si>
  <si>
    <t>Indbetalinger</t>
  </si>
  <si>
    <t>Momsgæld</t>
  </si>
  <si>
    <t>Materialer</t>
  </si>
  <si>
    <t>Salgs og distributionsomk.</t>
  </si>
  <si>
    <t>Administration</t>
  </si>
  <si>
    <t>Maskiner &amp; anlæg</t>
  </si>
  <si>
    <t>Prioritetsgæld</t>
  </si>
  <si>
    <t>Anden kort gæld</t>
  </si>
  <si>
    <t>Produktionslønninger</t>
  </si>
  <si>
    <t>FV</t>
  </si>
  <si>
    <t>år</t>
  </si>
  <si>
    <t>rente</t>
  </si>
  <si>
    <t>Tid / År</t>
  </si>
  <si>
    <t>Udbetalinger</t>
  </si>
  <si>
    <t xml:space="preserve">Net Cash-Flow </t>
  </si>
  <si>
    <r>
      <t>Diskonteringsfaktoren Rentetabel 2  (1+r)</t>
    </r>
    <r>
      <rPr>
        <b/>
        <vertAlign val="superscript"/>
        <sz val="12"/>
        <rFont val="Arial"/>
        <family val="2"/>
      </rPr>
      <t>-n</t>
    </r>
  </si>
  <si>
    <r>
      <t xml:space="preserve">Nutidsværdi </t>
    </r>
    <r>
      <rPr>
        <b/>
        <vertAlign val="superscript"/>
        <sz val="12"/>
        <rFont val="Arial"/>
        <family val="2"/>
      </rPr>
      <t xml:space="preserve"> Diskonteringsfaktoren gange     Net cash-flow</t>
    </r>
  </si>
  <si>
    <r>
      <t>Diskonteringsfaktoren   (1+r)</t>
    </r>
    <r>
      <rPr>
        <b/>
        <vertAlign val="superscript"/>
        <sz val="12"/>
        <rFont val="Arial"/>
        <family val="2"/>
      </rPr>
      <t xml:space="preserve">-n </t>
    </r>
    <r>
      <rPr>
        <b/>
        <sz val="12"/>
        <rFont val="Arial"/>
        <family val="2"/>
      </rPr>
      <t>ved IRR</t>
    </r>
  </si>
  <si>
    <r>
      <t>NPV omregnet til en  annuitet = ((1+r)</t>
    </r>
    <r>
      <rPr>
        <b/>
        <vertAlign val="superscript"/>
        <sz val="12"/>
        <rFont val="Arial"/>
        <family val="2"/>
      </rPr>
      <t xml:space="preserve">n </t>
    </r>
    <r>
      <rPr>
        <b/>
        <sz val="12"/>
        <rFont val="Arial"/>
        <family val="2"/>
      </rPr>
      <t>*r) / ((1+r)</t>
    </r>
    <r>
      <rPr>
        <b/>
        <vertAlign val="superscript"/>
        <sz val="12"/>
        <rFont val="Arial"/>
        <family val="2"/>
      </rPr>
      <t>n</t>
    </r>
    <r>
      <rPr>
        <b/>
        <sz val="12"/>
        <rFont val="Arial"/>
        <family val="2"/>
      </rPr>
      <t>-1)</t>
    </r>
  </si>
  <si>
    <t>Nutidsværdimetoden, kapitalværdimetoden, NPV</t>
  </si>
  <si>
    <t>Annuitetsmetoden (Det årlige resultat)/PMT</t>
  </si>
  <si>
    <t>Den interne rente (IRR)</t>
  </si>
  <si>
    <t>Tilbagebetalingstiden i år (pay -back)</t>
  </si>
  <si>
    <t>nutidsværdi af alle terminer (fra termin/år 1 til termin 120)</t>
  </si>
  <si>
    <t>Nutidsværdi omregnet til en annuitet (for at tilbagebetalingstiden kan udregnes)</t>
  </si>
  <si>
    <t>Kommentarer:</t>
  </si>
  <si>
    <t>Opgave 2</t>
  </si>
  <si>
    <t>Kapitaltjensten</t>
  </si>
  <si>
    <t>2.2</t>
  </si>
  <si>
    <t>2.3</t>
  </si>
  <si>
    <t>2.4</t>
  </si>
  <si>
    <t>Årlige omkostninger til drift og vedligehold:</t>
  </si>
  <si>
    <t>Indregnet</t>
  </si>
  <si>
    <t>Det årlige resultat</t>
  </si>
  <si>
    <t>De årlige omkostninger til drift og vedligeholdelse må maksimalt være</t>
  </si>
  <si>
    <t>2.5</t>
  </si>
  <si>
    <t>Scrapværdi</t>
  </si>
  <si>
    <t>minimum scrapværdi</t>
  </si>
  <si>
    <t>=</t>
  </si>
  <si>
    <t>Beregning af effektiv rente på annuitetslån:</t>
  </si>
  <si>
    <t>Lånets størrelse, Hovedstol</t>
  </si>
  <si>
    <t>Kurs</t>
  </si>
  <si>
    <t>Evt. omk.ved låneoptagelse</t>
  </si>
  <si>
    <t>Til udbetaling / nettoprovenuet</t>
  </si>
  <si>
    <t>Nominel rente pr. år</t>
  </si>
  <si>
    <t>Antal år</t>
  </si>
  <si>
    <t>Terminer pr. år</t>
  </si>
  <si>
    <t>Antal terminer i alt</t>
  </si>
  <si>
    <t>Nominel rente pr. termin</t>
  </si>
  <si>
    <t>Ydelse (rente og afdrag)</t>
  </si>
  <si>
    <t>(Beregning: se note til annuitetslån)</t>
  </si>
  <si>
    <t>Gebyr pr. termin</t>
  </si>
  <si>
    <t xml:space="preserve">Årlig effektiv rente </t>
  </si>
  <si>
    <t>Termin</t>
  </si>
  <si>
    <t>Restgæld primo</t>
  </si>
  <si>
    <t>Ydelse incl. gebyr</t>
  </si>
  <si>
    <t xml:space="preserve">Ydelse </t>
  </si>
  <si>
    <t>Rente</t>
  </si>
  <si>
    <t>Afdrag</t>
  </si>
  <si>
    <t>Restgæld ultimo</t>
  </si>
  <si>
    <t>Total</t>
  </si>
  <si>
    <r>
      <t xml:space="preserve">Note til beregningen af den effektive rente på annuitetslån: </t>
    </r>
    <r>
      <rPr>
        <sz val="12"/>
        <rFont val="Arial"/>
        <family val="2"/>
      </rPr>
      <t xml:space="preserve">                                           Den effektive rente på et annuitetslån beregnes ved at bruge nedenstående formel. Først findes ydelsen (b). </t>
    </r>
  </si>
  <si>
    <t>Derefter ændres hovedstolen til nettoprovenuet som sættes lig med annuitets-diskonteringsfaktoren (rentetabel 4) ganget med betalingen/ydelsen pr termin (b). Renten (r) er den ubekendte som skal findes.</t>
  </si>
  <si>
    <t>Først beregnes ydelsen (b) udfra hovedstolen:</t>
  </si>
  <si>
    <t xml:space="preserve">Hovedstolen </t>
  </si>
  <si>
    <t>1-(1+ r)</t>
  </si>
  <si>
    <t>-n</t>
  </si>
  <si>
    <t>*</t>
  </si>
  <si>
    <t>b</t>
  </si>
  <si>
    <t>r</t>
  </si>
  <si>
    <t>Hovedstolen ændres til nettoprovenuet og renten beregnes:</t>
  </si>
  <si>
    <t>Nettoprovenuet</t>
  </si>
  <si>
    <t>Ved at indsætte tallene får man:</t>
  </si>
  <si>
    <t>Isolering af diskonteringsfaktoren:</t>
  </si>
  <si>
    <t>Ved at prøve sig frem kan r findes til:</t>
  </si>
  <si>
    <t>Eller udtrykt i procent:</t>
  </si>
  <si>
    <t>Beregning af effektiv rente på serielån:</t>
  </si>
  <si>
    <t xml:space="preserve">Lånets størrelse, Hovedstol </t>
  </si>
  <si>
    <t>Evt. omk ved låneoptagelse</t>
  </si>
  <si>
    <t>Antal terminer ialt</t>
  </si>
  <si>
    <t>(Beregning: se note til serielån)</t>
  </si>
  <si>
    <t>Effektiv rente pr år</t>
  </si>
  <si>
    <t>Ydelse incl. Gebyr</t>
  </si>
  <si>
    <t>Ydelse</t>
  </si>
  <si>
    <t>Note til beregningen af den effektive rente på serielån:</t>
  </si>
  <si>
    <t>Restgæld</t>
  </si>
  <si>
    <t>Gebyr</t>
  </si>
  <si>
    <t>(1+r)</t>
  </si>
  <si>
    <t>Eller udtrykt i %:</t>
  </si>
  <si>
    <t>Beregning af effektiv rente på stående lån:</t>
  </si>
  <si>
    <t>Nominel rente pr. pr. termin</t>
  </si>
  <si>
    <t>(Beregning: se note til stående lån)</t>
  </si>
  <si>
    <t>Ydelse incl gebyr</t>
  </si>
  <si>
    <t>total</t>
  </si>
  <si>
    <r>
      <t>Note til beregning af den effektive rente på såtende lån:</t>
    </r>
    <r>
      <rPr>
        <sz val="12"/>
        <rFont val="Arial"/>
        <family val="2"/>
      </rPr>
      <t xml:space="preserve">                                                                                                                    Den effektive rente på et stående lån beregnes ved at bruge nedenstående formel. Formlen er en kombination af annuitets-diskonteringsfaktoren og den almindelige diskonteringsfaktor. </t>
    </r>
  </si>
  <si>
    <t>Renten (r) er den ubekendte, b er ydelsen, da ydelsen på et stående lån kun består af rente er b lig med rentebetalingen pr. termin. Afbetalingsbeløbet er afdraget ved lånets udløb.</t>
  </si>
  <si>
    <t>Først beregnes ydelsen udfra hovedstolen:</t>
  </si>
  <si>
    <t>Ydelsen (b)</t>
  </si>
  <si>
    <t>Hovedstolen * renteprocenten pr termin</t>
  </si>
  <si>
    <t xml:space="preserve">Ydelsen, nettoprovenuet og afbetalingsbeløbet indsættes i nedenstående ligning for at finde renten (r): </t>
  </si>
  <si>
    <t>+</t>
  </si>
  <si>
    <t>(</t>
  </si>
  <si>
    <t>Afbetalingsbeløbet</t>
  </si>
  <si>
    <t>)</t>
  </si>
  <si>
    <t>Sammenligning af finansieringskilder</t>
  </si>
  <si>
    <t>Kriterier</t>
  </si>
  <si>
    <t>Annuitetslån</t>
  </si>
  <si>
    <t>Serielån</t>
  </si>
  <si>
    <t>Stående lån</t>
  </si>
  <si>
    <t>Effektive rente</t>
  </si>
  <si>
    <t>nettoprovenu</t>
  </si>
  <si>
    <t>Betaling første år</t>
  </si>
  <si>
    <t>?</t>
  </si>
  <si>
    <t>Løbetid år</t>
  </si>
  <si>
    <t>Finanseringskilde / magt</t>
  </si>
  <si>
    <t>Bank</t>
  </si>
  <si>
    <t xml:space="preserve">Industri &amp; håndværk </t>
  </si>
  <si>
    <t>Realkredit</t>
  </si>
  <si>
    <t>Valuta</t>
  </si>
  <si>
    <t>$</t>
  </si>
  <si>
    <t>DKK</t>
  </si>
  <si>
    <t>£</t>
  </si>
  <si>
    <t>DDK</t>
  </si>
  <si>
    <t>Fast / variabel rente</t>
  </si>
  <si>
    <t>Fast</t>
  </si>
  <si>
    <t>Variabel</t>
  </si>
  <si>
    <t>Konvertibelt / inkonvertibelt</t>
  </si>
  <si>
    <t>Inkonvertibelt</t>
  </si>
  <si>
    <t>Konvertibelt</t>
  </si>
  <si>
    <t xml:space="preserve">Konvertibel </t>
  </si>
  <si>
    <t>Lånetype</t>
  </si>
  <si>
    <t>Kontaktlån i branche org.</t>
  </si>
  <si>
    <t>Obligationslån</t>
  </si>
  <si>
    <t xml:space="preserve">Netto </t>
  </si>
  <si>
    <t>Hovedstol</t>
  </si>
  <si>
    <t>kurstab</t>
  </si>
  <si>
    <t>3 elementer som medvirker til at den effektive rente er højere end den pålydende: Stiftelsesomkostninger, Kurstab, rentetilskrivninger pr. år, Bidrag og gebyrer.</t>
  </si>
  <si>
    <t>Nævn 3 karakteristika hvor egenkapital og fremmedkapital er forskellige: Risiko, hæftelse, og aflønning. Egenkapitalen er aflønnet residualt, dvs. først får fremmedkapitalen sit afkast og derefter tager ejerne det der er tilbage! Ejerne løber klart den største risiko og forventer dermed også et højere afkast. Fremmedkapitalens forrenting er ikke direkte afhængig af overskuddet i virksomheden.</t>
  </si>
  <si>
    <t>Opgave</t>
  </si>
  <si>
    <t>Produktionskapacitet</t>
  </si>
  <si>
    <t>timer</t>
  </si>
  <si>
    <t>Ekstra timer</t>
  </si>
  <si>
    <t>tillæg for overarbejde</t>
  </si>
  <si>
    <t>kr.</t>
  </si>
  <si>
    <t>Produkt</t>
  </si>
  <si>
    <t>Variable enhedsomk.</t>
  </si>
  <si>
    <t>Reklame</t>
  </si>
  <si>
    <t>Produktionstid</t>
  </si>
  <si>
    <t>min.</t>
  </si>
  <si>
    <t>produkt</t>
  </si>
  <si>
    <t xml:space="preserve">Pris </t>
  </si>
  <si>
    <t>Afsætning</t>
  </si>
  <si>
    <t>VE</t>
  </si>
  <si>
    <t>VO
(afsæt*VE)</t>
  </si>
  <si>
    <t>DB / MFB</t>
  </si>
  <si>
    <t>Differensbidrag pr. time</t>
  </si>
  <si>
    <t>Prioritering</t>
  </si>
  <si>
    <t>max. Kapacitet</t>
  </si>
  <si>
    <t>Prioriteringstabel:</t>
  </si>
  <si>
    <t>Navn</t>
  </si>
  <si>
    <t>Dif.bidrag</t>
  </si>
  <si>
    <t>Ekstra timeforbrug</t>
  </si>
  <si>
    <t>Akk. Time forbrug</t>
  </si>
  <si>
    <t>JA / NEJ uden overarbejde</t>
  </si>
  <si>
    <t>JA / NEJ til overarbejde</t>
  </si>
  <si>
    <t xml:space="preserve">JA / NEJ til overarbejde </t>
  </si>
  <si>
    <t>Ja til produktion</t>
  </si>
  <si>
    <t>Afsætningsplan:</t>
  </si>
  <si>
    <t>Overtid</t>
  </si>
  <si>
    <t>Dækningsbidrag  efter ovetid</t>
  </si>
  <si>
    <t>ELEKTRISK</t>
  </si>
  <si>
    <t>MANUEL</t>
  </si>
  <si>
    <t>4.3</t>
  </si>
  <si>
    <t>Kapitaltjenesten viser hvad lagerautomaten koster at have om året i renter og afskrivninger, samlet værditab. Det er disse penge som skal tjenes hjem. I ovenstående er det det årlige underskud, så der skal minimum være indtægter på 110.534 for at investeringen er rentabel og dermed giver overskud.</t>
  </si>
  <si>
    <t>Ovenstående viser break-evne for de årlige omkostninger til drift og vedligehold er på 14.465</t>
  </si>
  <si>
    <t>NPV flyttes til år 10, scrapværdien kan falde med</t>
  </si>
  <si>
    <t>Test på at scrapværdien minimum skal udgøre 35.048.</t>
  </si>
  <si>
    <t>Vi ville gerne udvide med 20 timer yderligere idet differensbidraget er positivt med 1000 kr. pr. time. Efter 1150 timer bliver differensbidraget negativt og vi ønsker ikke at udvide kapaciteten yderligere. Dvs max 370 ekstra timer og dermed produktion af MANUEL4. ELEKTRISK er bliver aldrig lønsom at producere idet differensbidraget er negetivt med -667.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</si>
</sst>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_(* #,##0_);_(* \(#,##0\);_(* &quot;-&quot;??_);_(@_)"/>
    <numFmt numFmtId="166" formatCode="0.0%"/>
    <numFmt numFmtId="167" formatCode="0.000"/>
    <numFmt numFmtId="168" formatCode="#,##0.00000"/>
    <numFmt numFmtId="169" formatCode="&quot;kr&quot;\ #,##0.00_);[Red]\(&quot;kr&quot;\ #,##0.00\)"/>
    <numFmt numFmtId="170" formatCode="_(* #,##0_);_(* \(#,##0\);_(* &quot;-&quot;???_);_(@_)"/>
    <numFmt numFmtId="171" formatCode="0.0000"/>
    <numFmt numFmtId="172" formatCode="_(* #,##0.0000_);_(* \(#,##0.0000\);_(* &quot;-&quot;??_);_(@_)"/>
    <numFmt numFmtId="173" formatCode="_(* #,##0.000_);_(* \(#,##0.000\);_(* &quot;-&quot;??_);_(@_)"/>
    <numFmt numFmtId="174" formatCode="0.00000%"/>
    <numFmt numFmtId="175" formatCode="0.000%"/>
    <numFmt numFmtId="176" formatCode="_ * #,##0.00_ ;_ * \-#,##0.00_ ;_ * &quot;-&quot;??_ ;_ @_ "/>
    <numFmt numFmtId="177" formatCode="_ * #,##0_ ;_ * \-#,##0_ ;_ * &quot;-&quot;??_ ;_ @_ "/>
    <numFmt numFmtId="178" formatCode="#,##0_ ;\-#,##0\ "/>
    <numFmt numFmtId="179" formatCode="_ * #,##0_ ;_ * \-#,##0_ ;_ * &quot;-&quot;_ ;_ @_ "/>
  </numFmts>
  <fonts count="42" x14ac:knownFonts="1">
    <font>
      <sz val="10"/>
      <name val="Arial"/>
    </font>
    <font>
      <sz val="11"/>
      <color theme="1"/>
      <name val="Calibri"/>
      <family val="2"/>
      <scheme val="minor"/>
    </font>
    <font>
      <sz val="10"/>
      <name val="Arial"/>
      <family val="2"/>
    </font>
    <font>
      <b/>
      <sz val="14"/>
      <name val="Arial"/>
      <family val="2"/>
    </font>
    <font>
      <sz val="14"/>
      <name val="Arial"/>
      <family val="2"/>
    </font>
    <font>
      <b/>
      <sz val="10"/>
      <name val="Arial"/>
      <family val="2"/>
    </font>
    <font>
      <b/>
      <sz val="8"/>
      <color indexed="81"/>
      <name val="Tahoma"/>
      <family val="2"/>
    </font>
    <font>
      <sz val="18"/>
      <name val="Arial"/>
      <family val="2"/>
    </font>
    <font>
      <sz val="8"/>
      <color indexed="81"/>
      <name val="Tahoma"/>
      <family val="2"/>
    </font>
    <font>
      <b/>
      <sz val="8"/>
      <color indexed="8"/>
      <name val="Tahoma"/>
      <family val="2"/>
    </font>
    <font>
      <sz val="10"/>
      <name val="Arial"/>
      <family val="2"/>
    </font>
    <font>
      <b/>
      <sz val="14"/>
      <color indexed="81"/>
      <name val="Tahoma"/>
      <family val="2"/>
    </font>
    <font>
      <b/>
      <i/>
      <sz val="16"/>
      <color indexed="81"/>
      <name val="Tahoma"/>
      <family val="2"/>
    </font>
    <font>
      <b/>
      <sz val="18"/>
      <name val="Arial"/>
      <family val="2"/>
    </font>
    <font>
      <b/>
      <sz val="16"/>
      <color indexed="81"/>
      <name val="Tahoma"/>
      <family val="2"/>
    </font>
    <font>
      <b/>
      <sz val="12"/>
      <color indexed="81"/>
      <name val="Tahoma"/>
      <family val="2"/>
    </font>
    <font>
      <sz val="12"/>
      <color indexed="81"/>
      <name val="Tahoma"/>
      <family val="2"/>
    </font>
    <font>
      <b/>
      <sz val="9"/>
      <color indexed="81"/>
      <name val="Tahoma"/>
      <family val="2"/>
    </font>
    <font>
      <sz val="9"/>
      <color indexed="81"/>
      <name val="Tahoma"/>
      <family val="2"/>
    </font>
    <font>
      <sz val="14"/>
      <color indexed="81"/>
      <name val="Tahoma"/>
      <family val="2"/>
    </font>
    <font>
      <sz val="16"/>
      <name val="Arial"/>
      <family val="2"/>
    </font>
    <font>
      <sz val="12"/>
      <name val="Arial"/>
      <family val="2"/>
    </font>
    <font>
      <b/>
      <sz val="12"/>
      <name val="Arial"/>
      <family val="2"/>
    </font>
    <font>
      <b/>
      <vertAlign val="superscript"/>
      <sz val="12"/>
      <name val="Arial"/>
      <family val="2"/>
    </font>
    <font>
      <sz val="14"/>
      <color indexed="13"/>
      <name val="Arial"/>
      <family val="2"/>
    </font>
    <font>
      <b/>
      <sz val="11"/>
      <color indexed="81"/>
      <name val="Tahoma"/>
      <family val="2"/>
    </font>
    <font>
      <sz val="20"/>
      <color indexed="81"/>
      <name val="Arial"/>
      <family val="2"/>
    </font>
    <font>
      <sz val="18"/>
      <color indexed="81"/>
      <name val="Arial"/>
      <family val="2"/>
    </font>
    <font>
      <b/>
      <sz val="20"/>
      <name val="Arial"/>
      <family val="2"/>
    </font>
    <font>
      <sz val="22"/>
      <name val="Arial"/>
      <family val="2"/>
    </font>
    <font>
      <vertAlign val="superscript"/>
      <sz val="16"/>
      <name val="Arial"/>
      <family val="2"/>
    </font>
    <font>
      <b/>
      <sz val="22"/>
      <name val="Arial"/>
      <family val="2"/>
    </font>
    <font>
      <b/>
      <sz val="16"/>
      <name val="Arial"/>
      <family val="2"/>
    </font>
    <font>
      <vertAlign val="superscript"/>
      <sz val="14"/>
      <name val="Arial"/>
      <family val="2"/>
    </font>
    <font>
      <vertAlign val="subscript"/>
      <sz val="14"/>
      <name val="Arial"/>
      <family val="2"/>
    </font>
    <font>
      <vertAlign val="subscript"/>
      <sz val="18"/>
      <name val="Arial"/>
      <family val="2"/>
    </font>
    <font>
      <vertAlign val="superscript"/>
      <sz val="10"/>
      <name val="Arial"/>
      <family val="2"/>
    </font>
    <font>
      <sz val="36"/>
      <name val="Arial"/>
      <family val="2"/>
    </font>
    <font>
      <sz val="20"/>
      <name val="Arial"/>
      <family val="2"/>
    </font>
    <font>
      <vertAlign val="superscript"/>
      <sz val="20"/>
      <name val="Arial"/>
      <family val="2"/>
    </font>
    <font>
      <vertAlign val="superscript"/>
      <sz val="18"/>
      <color theme="1"/>
      <name val="Calibri"/>
      <family val="2"/>
      <scheme val="minor"/>
    </font>
    <font>
      <sz val="16"/>
      <color indexed="81"/>
      <name val="Tahoma"/>
      <family val="2"/>
    </font>
  </fonts>
  <fills count="1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indexed="4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s>
  <borders count="68">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176" fontId="1" fillId="0" borderId="0" applyFont="0" applyFill="0" applyBorder="0" applyAlignment="0" applyProtection="0"/>
  </cellStyleXfs>
  <cellXfs count="525">
    <xf numFmtId="0" fontId="0" fillId="0" borderId="0" xfId="0"/>
    <xf numFmtId="0" fontId="3" fillId="0" borderId="0" xfId="0" applyFont="1"/>
    <xf numFmtId="3" fontId="3" fillId="0" borderId="0" xfId="1" applyNumberFormat="1" applyFont="1"/>
    <xf numFmtId="0" fontId="4" fillId="0" borderId="0" xfId="0" applyFont="1"/>
    <xf numFmtId="3" fontId="4" fillId="0" borderId="0" xfId="1" applyNumberFormat="1" applyFont="1"/>
    <xf numFmtId="49" fontId="4" fillId="0" borderId="0" xfId="0" applyNumberFormat="1" applyFont="1"/>
    <xf numFmtId="0" fontId="4" fillId="0" borderId="0" xfId="0" applyFont="1" applyAlignment="1">
      <alignment horizontal="right"/>
    </xf>
    <xf numFmtId="3" fontId="3" fillId="0" borderId="1" xfId="1" applyNumberFormat="1" applyFont="1" applyBorder="1"/>
    <xf numFmtId="3" fontId="3" fillId="0" borderId="1" xfId="0" applyNumberFormat="1" applyFont="1" applyBorder="1"/>
    <xf numFmtId="3" fontId="3" fillId="0" borderId="2" xfId="0" applyNumberFormat="1" applyFont="1" applyBorder="1"/>
    <xf numFmtId="0" fontId="5" fillId="0" borderId="0" xfId="0" applyFont="1"/>
    <xf numFmtId="0" fontId="0" fillId="0" borderId="3" xfId="0" applyFill="1" applyBorder="1"/>
    <xf numFmtId="0" fontId="5" fillId="0" borderId="4" xfId="0" applyFont="1" applyFill="1" applyBorder="1"/>
    <xf numFmtId="0" fontId="5" fillId="0" borderId="5" xfId="0" applyFont="1" applyFill="1" applyBorder="1"/>
    <xf numFmtId="0" fontId="5" fillId="0" borderId="6" xfId="0" applyFont="1" applyFill="1" applyBorder="1"/>
    <xf numFmtId="0" fontId="5" fillId="0" borderId="3" xfId="0" applyFont="1" applyFill="1" applyBorder="1"/>
    <xf numFmtId="0" fontId="10" fillId="0" borderId="3" xfId="0" applyFont="1" applyFill="1" applyBorder="1"/>
    <xf numFmtId="165" fontId="0" fillId="2" borderId="7" xfId="1" applyNumberFormat="1" applyFont="1" applyFill="1" applyBorder="1"/>
    <xf numFmtId="165" fontId="0" fillId="0" borderId="8" xfId="1" applyNumberFormat="1" applyFont="1" applyBorder="1"/>
    <xf numFmtId="0" fontId="0" fillId="0" borderId="3" xfId="0" applyBorder="1"/>
    <xf numFmtId="0" fontId="0" fillId="0" borderId="6" xfId="0" applyBorder="1"/>
    <xf numFmtId="0" fontId="0" fillId="0" borderId="9" xfId="0" applyBorder="1"/>
    <xf numFmtId="0" fontId="0" fillId="0" borderId="10" xfId="0" applyBorder="1"/>
    <xf numFmtId="0" fontId="0" fillId="0" borderId="11" xfId="0" applyBorder="1"/>
    <xf numFmtId="165" fontId="0" fillId="0" borderId="0" xfId="1" applyNumberFormat="1" applyFont="1" applyBorder="1"/>
    <xf numFmtId="2" fontId="0" fillId="0" borderId="2" xfId="0" applyNumberFormat="1" applyBorder="1"/>
    <xf numFmtId="0" fontId="5" fillId="0" borderId="4" xfId="0" applyFont="1" applyBorder="1"/>
    <xf numFmtId="0" fontId="5" fillId="0" borderId="5" xfId="0" applyFont="1" applyBorder="1"/>
    <xf numFmtId="165" fontId="5" fillId="0" borderId="8" xfId="1" applyNumberFormat="1" applyFont="1" applyBorder="1"/>
    <xf numFmtId="2" fontId="0" fillId="2" borderId="7" xfId="0" applyNumberFormat="1" applyFill="1" applyBorder="1"/>
    <xf numFmtId="2" fontId="5" fillId="0" borderId="8" xfId="0" applyNumberFormat="1" applyFont="1" applyBorder="1"/>
    <xf numFmtId="2" fontId="0" fillId="0" borderId="7" xfId="0" applyNumberFormat="1" applyBorder="1"/>
    <xf numFmtId="2" fontId="0" fillId="0" borderId="8" xfId="0" applyNumberFormat="1" applyBorder="1"/>
    <xf numFmtId="9" fontId="0" fillId="2" borderId="12" xfId="2" applyFont="1" applyFill="1" applyBorder="1"/>
    <xf numFmtId="2" fontId="0" fillId="0" borderId="13" xfId="0" applyNumberFormat="1" applyBorder="1"/>
    <xf numFmtId="165" fontId="0" fillId="2" borderId="8" xfId="1" applyNumberFormat="1" applyFont="1" applyFill="1" applyBorder="1"/>
    <xf numFmtId="0" fontId="0" fillId="0" borderId="14" xfId="0" applyBorder="1"/>
    <xf numFmtId="0" fontId="0" fillId="2" borderId="10" xfId="0" applyFill="1" applyBorder="1"/>
    <xf numFmtId="49" fontId="0" fillId="0" borderId="10" xfId="0" applyNumberFormat="1" applyBorder="1" applyAlignment="1">
      <alignment wrapText="1"/>
    </xf>
    <xf numFmtId="0" fontId="0" fillId="0" borderId="10" xfId="0" applyBorder="1" applyAlignment="1">
      <alignment wrapText="1"/>
    </xf>
    <xf numFmtId="165" fontId="0" fillId="0" borderId="15" xfId="1" applyNumberFormat="1" applyFont="1" applyBorder="1"/>
    <xf numFmtId="165" fontId="5" fillId="0" borderId="16" xfId="1" applyNumberFormat="1" applyFont="1" applyBorder="1"/>
    <xf numFmtId="165" fontId="0" fillId="0" borderId="16" xfId="1" applyNumberFormat="1" applyFont="1" applyBorder="1"/>
    <xf numFmtId="165" fontId="0" fillId="0" borderId="17" xfId="1" applyNumberFormat="1" applyFont="1" applyBorder="1"/>
    <xf numFmtId="165" fontId="0" fillId="0" borderId="18" xfId="1" applyNumberFormat="1" applyFont="1" applyBorder="1"/>
    <xf numFmtId="49" fontId="0" fillId="0" borderId="4" xfId="0" applyNumberFormat="1" applyBorder="1"/>
    <xf numFmtId="0" fontId="0" fillId="0" borderId="19" xfId="0" applyBorder="1"/>
    <xf numFmtId="165" fontId="0" fillId="0" borderId="9" xfId="1" applyNumberFormat="1" applyFont="1" applyBorder="1"/>
    <xf numFmtId="165" fontId="0" fillId="0" borderId="20" xfId="1" applyNumberFormat="1" applyFont="1" applyBorder="1"/>
    <xf numFmtId="49" fontId="0" fillId="0" borderId="3" xfId="0" applyNumberFormat="1" applyBorder="1"/>
    <xf numFmtId="0" fontId="5" fillId="0" borderId="21" xfId="0" applyFont="1" applyFill="1" applyBorder="1"/>
    <xf numFmtId="2" fontId="0" fillId="0" borderId="7" xfId="0" applyNumberFormat="1" applyFill="1" applyBorder="1"/>
    <xf numFmtId="165" fontId="0" fillId="0" borderId="0" xfId="0" applyNumberFormat="1"/>
    <xf numFmtId="4" fontId="0" fillId="0" borderId="0" xfId="1" applyNumberFormat="1" applyFont="1" applyBorder="1" applyAlignment="1">
      <alignment horizontal="left"/>
    </xf>
    <xf numFmtId="164" fontId="0" fillId="0" borderId="0" xfId="0" applyNumberFormat="1"/>
    <xf numFmtId="0" fontId="0" fillId="0" borderId="22" xfId="0" applyBorder="1"/>
    <xf numFmtId="0" fontId="0" fillId="0" borderId="0" xfId="0" applyAlignment="1">
      <alignment horizontal="center"/>
    </xf>
    <xf numFmtId="0" fontId="4" fillId="0" borderId="0" xfId="0" applyFont="1" applyAlignment="1"/>
    <xf numFmtId="1" fontId="4" fillId="0" borderId="0" xfId="0" applyNumberFormat="1" applyFont="1"/>
    <xf numFmtId="0" fontId="0" fillId="0" borderId="0" xfId="0" applyFill="1" applyBorder="1"/>
    <xf numFmtId="164" fontId="0" fillId="0" borderId="0" xfId="1" applyFont="1"/>
    <xf numFmtId="165" fontId="0" fillId="0" borderId="0" xfId="1" applyNumberFormat="1" applyFont="1"/>
    <xf numFmtId="0" fontId="4" fillId="0" borderId="0" xfId="0" applyFont="1" applyFill="1"/>
    <xf numFmtId="0" fontId="0" fillId="0" borderId="23" xfId="0" applyFill="1" applyBorder="1"/>
    <xf numFmtId="0" fontId="0" fillId="0" borderId="24" xfId="0" applyFill="1" applyBorder="1"/>
    <xf numFmtId="0" fontId="0" fillId="0" borderId="0" xfId="0" applyBorder="1"/>
    <xf numFmtId="165" fontId="0" fillId="0" borderId="22" xfId="0" applyNumberFormat="1" applyBorder="1"/>
    <xf numFmtId="0" fontId="5" fillId="0" borderId="0" xfId="0" applyFont="1" applyAlignment="1">
      <alignment horizontal="center"/>
    </xf>
    <xf numFmtId="0" fontId="4" fillId="0" borderId="0" xfId="0" applyFont="1" applyBorder="1"/>
    <xf numFmtId="49" fontId="4" fillId="0" borderId="0" xfId="0" applyNumberFormat="1" applyFont="1" applyBorder="1"/>
    <xf numFmtId="165" fontId="4" fillId="0" borderId="0" xfId="1" applyNumberFormat="1" applyFont="1" applyBorder="1"/>
    <xf numFmtId="0" fontId="5" fillId="0" borderId="25" xfId="0" applyFont="1" applyFill="1" applyBorder="1"/>
    <xf numFmtId="0" fontId="5" fillId="0" borderId="0" xfId="0" applyFont="1" applyAlignment="1"/>
    <xf numFmtId="0" fontId="5" fillId="0" borderId="0" xfId="0" applyFont="1" applyFill="1" applyAlignment="1"/>
    <xf numFmtId="0" fontId="5" fillId="0" borderId="0" xfId="0" applyFont="1" applyFill="1" applyBorder="1"/>
    <xf numFmtId="165" fontId="5" fillId="0" borderId="0" xfId="1" applyNumberFormat="1" applyFont="1" applyFill="1" applyBorder="1"/>
    <xf numFmtId="165" fontId="0" fillId="0" borderId="0" xfId="1" applyNumberFormat="1" applyFont="1" applyBorder="1" applyAlignment="1">
      <alignment horizontal="center"/>
    </xf>
    <xf numFmtId="165" fontId="5" fillId="0" borderId="0" xfId="1" applyNumberFormat="1" applyFont="1" applyBorder="1"/>
    <xf numFmtId="0" fontId="10" fillId="0" borderId="10" xfId="0" applyFont="1" applyBorder="1"/>
    <xf numFmtId="3" fontId="0" fillId="2" borderId="26" xfId="1" applyNumberFormat="1" applyFont="1" applyFill="1" applyBorder="1"/>
    <xf numFmtId="3" fontId="0" fillId="0" borderId="26" xfId="1" applyNumberFormat="1" applyFont="1" applyBorder="1"/>
    <xf numFmtId="3" fontId="0" fillId="0" borderId="27" xfId="1" applyNumberFormat="1" applyFont="1" applyBorder="1"/>
    <xf numFmtId="3" fontId="0" fillId="2" borderId="0" xfId="1" applyNumberFormat="1" applyFont="1" applyFill="1" applyBorder="1"/>
    <xf numFmtId="3" fontId="0" fillId="0" borderId="0" xfId="1" applyNumberFormat="1" applyFont="1" applyBorder="1"/>
    <xf numFmtId="3" fontId="0" fillId="0" borderId="28" xfId="1" applyNumberFormat="1" applyFont="1" applyBorder="1"/>
    <xf numFmtId="3" fontId="0" fillId="2" borderId="28" xfId="1" applyNumberFormat="1" applyFont="1" applyFill="1" applyBorder="1"/>
    <xf numFmtId="3" fontId="0" fillId="0" borderId="1" xfId="1" applyNumberFormat="1" applyFont="1" applyBorder="1"/>
    <xf numFmtId="3" fontId="0" fillId="0" borderId="29" xfId="1" applyNumberFormat="1" applyFont="1" applyBorder="1"/>
    <xf numFmtId="3" fontId="0" fillId="0" borderId="0" xfId="1" applyNumberFormat="1" applyFont="1" applyFill="1" applyBorder="1"/>
    <xf numFmtId="3" fontId="0" fillId="0" borderId="30" xfId="1" applyNumberFormat="1" applyFont="1" applyBorder="1"/>
    <xf numFmtId="3" fontId="0" fillId="0" borderId="31" xfId="1" applyNumberFormat="1" applyFont="1" applyBorder="1"/>
    <xf numFmtId="3" fontId="5" fillId="0" borderId="2" xfId="1" applyNumberFormat="1" applyFont="1" applyBorder="1"/>
    <xf numFmtId="3" fontId="0" fillId="0" borderId="2" xfId="1" applyNumberFormat="1" applyFont="1" applyBorder="1"/>
    <xf numFmtId="3" fontId="5" fillId="0" borderId="32" xfId="1" applyNumberFormat="1" applyFont="1" applyBorder="1"/>
    <xf numFmtId="3" fontId="0" fillId="2" borderId="7" xfId="1" applyNumberFormat="1" applyFont="1" applyFill="1" applyBorder="1"/>
    <xf numFmtId="3" fontId="0" fillId="0" borderId="7" xfId="1" applyNumberFormat="1" applyFont="1" applyBorder="1"/>
    <xf numFmtId="3" fontId="5" fillId="0" borderId="8" xfId="1" applyNumberFormat="1" applyFont="1" applyFill="1" applyBorder="1"/>
    <xf numFmtId="3" fontId="0" fillId="0" borderId="8" xfId="1" applyNumberFormat="1" applyFont="1" applyBorder="1"/>
    <xf numFmtId="3" fontId="0" fillId="0" borderId="33" xfId="1" applyNumberFormat="1" applyFont="1" applyFill="1" applyBorder="1"/>
    <xf numFmtId="3" fontId="0" fillId="2" borderId="7" xfId="0" applyNumberFormat="1" applyFill="1" applyBorder="1"/>
    <xf numFmtId="3" fontId="5" fillId="0" borderId="23" xfId="1" applyNumberFormat="1" applyFont="1" applyFill="1" applyBorder="1"/>
    <xf numFmtId="3" fontId="5" fillId="0" borderId="26" xfId="1" applyNumberFormat="1" applyFont="1" applyFill="1" applyBorder="1"/>
    <xf numFmtId="3" fontId="5" fillId="0" borderId="34" xfId="1" applyNumberFormat="1" applyFont="1" applyFill="1" applyBorder="1"/>
    <xf numFmtId="3" fontId="5" fillId="0" borderId="2" xfId="1" applyNumberFormat="1" applyFont="1" applyFill="1" applyBorder="1"/>
    <xf numFmtId="0" fontId="10" fillId="0" borderId="3" xfId="0" applyFont="1" applyBorder="1"/>
    <xf numFmtId="165" fontId="0" fillId="2" borderId="1" xfId="1" applyNumberFormat="1" applyFont="1" applyFill="1" applyBorder="1" applyAlignment="1"/>
    <xf numFmtId="165" fontId="0" fillId="0" borderId="1" xfId="1" applyNumberFormat="1" applyFont="1" applyBorder="1"/>
    <xf numFmtId="3" fontId="10" fillId="0" borderId="0" xfId="1" applyNumberFormat="1" applyFont="1" applyBorder="1"/>
    <xf numFmtId="3" fontId="3" fillId="0" borderId="0" xfId="0" applyNumberFormat="1" applyFont="1" applyBorder="1"/>
    <xf numFmtId="3" fontId="4" fillId="0" borderId="0" xfId="0" applyNumberFormat="1" applyFont="1"/>
    <xf numFmtId="0" fontId="10" fillId="0" borderId="3" xfId="0" applyNumberFormat="1" applyFont="1" applyBorder="1"/>
    <xf numFmtId="3" fontId="0" fillId="0" borderId="0" xfId="0" applyNumberFormat="1"/>
    <xf numFmtId="3" fontId="4" fillId="3" borderId="0" xfId="0" applyNumberFormat="1" applyFont="1" applyFill="1"/>
    <xf numFmtId="165" fontId="0" fillId="2" borderId="0" xfId="1" applyNumberFormat="1" applyFont="1" applyFill="1"/>
    <xf numFmtId="165" fontId="0" fillId="0" borderId="0" xfId="1" applyNumberFormat="1" applyFont="1" applyFill="1"/>
    <xf numFmtId="0" fontId="0" fillId="0" borderId="0" xfId="0" applyAlignment="1">
      <alignment horizontal="center"/>
    </xf>
    <xf numFmtId="0" fontId="0" fillId="0" borderId="0" xfId="0" applyAlignment="1"/>
    <xf numFmtId="0" fontId="2" fillId="0" borderId="3" xfId="0" applyNumberFormat="1" applyFont="1" applyBorder="1"/>
    <xf numFmtId="3" fontId="0" fillId="0" borderId="28" xfId="1" applyNumberFormat="1" applyFont="1" applyFill="1" applyBorder="1"/>
    <xf numFmtId="0" fontId="2" fillId="0" borderId="3" xfId="0" applyFont="1" applyFill="1" applyBorder="1"/>
    <xf numFmtId="3" fontId="0" fillId="3" borderId="0" xfId="1" applyNumberFormat="1" applyFont="1" applyFill="1" applyBorder="1"/>
    <xf numFmtId="0" fontId="2" fillId="2" borderId="3" xfId="0" applyFont="1" applyFill="1" applyBorder="1"/>
    <xf numFmtId="167" fontId="0" fillId="2" borderId="7" xfId="0" applyNumberFormat="1" applyFill="1" applyBorder="1"/>
    <xf numFmtId="0" fontId="22" fillId="0" borderId="0" xfId="0" applyFont="1"/>
    <xf numFmtId="0" fontId="21" fillId="5" borderId="0" xfId="0" applyFont="1" applyFill="1" applyAlignment="1">
      <alignment horizontal="left" indent="1"/>
    </xf>
    <xf numFmtId="10" fontId="21" fillId="5" borderId="0" xfId="0" applyNumberFormat="1" applyFont="1" applyFill="1" applyAlignment="1">
      <alignment horizontal="left" indent="1"/>
    </xf>
    <xf numFmtId="0" fontId="22" fillId="0" borderId="52" xfId="0" applyFont="1" applyBorder="1" applyAlignment="1">
      <alignment wrapText="1"/>
    </xf>
    <xf numFmtId="0" fontId="22" fillId="5" borderId="61" xfId="0" applyFont="1" applyFill="1" applyBorder="1"/>
    <xf numFmtId="0" fontId="22" fillId="5" borderId="52" xfId="0" applyFont="1" applyFill="1" applyBorder="1"/>
    <xf numFmtId="0" fontId="22" fillId="0" borderId="61" xfId="0" applyFont="1" applyBorder="1" applyAlignment="1">
      <alignment wrapText="1"/>
    </xf>
    <xf numFmtId="0" fontId="4" fillId="0" borderId="58" xfId="0" applyFont="1" applyBorder="1"/>
    <xf numFmtId="3" fontId="4" fillId="5" borderId="63" xfId="0" applyNumberFormat="1" applyFont="1" applyFill="1" applyBorder="1"/>
    <xf numFmtId="3" fontId="4" fillId="0" borderId="63" xfId="0" applyNumberFormat="1" applyFont="1" applyBorder="1"/>
    <xf numFmtId="168" fontId="4" fillId="0" borderId="58" xfId="0" applyNumberFormat="1" applyFont="1" applyBorder="1" applyAlignment="1">
      <alignment horizontal="right"/>
    </xf>
    <xf numFmtId="4" fontId="4" fillId="0" borderId="63" xfId="0" applyNumberFormat="1" applyFont="1" applyBorder="1"/>
    <xf numFmtId="168" fontId="4" fillId="0" borderId="57" xfId="0" applyNumberFormat="1" applyFont="1" applyBorder="1" applyAlignment="1">
      <alignment horizontal="right"/>
    </xf>
    <xf numFmtId="4" fontId="4" fillId="0" borderId="58" xfId="0" applyNumberFormat="1" applyFont="1" applyBorder="1"/>
    <xf numFmtId="0" fontId="4" fillId="0" borderId="63" xfId="0" applyFont="1" applyBorder="1"/>
    <xf numFmtId="0" fontId="4" fillId="0" borderId="59" xfId="0" applyFont="1" applyBorder="1"/>
    <xf numFmtId="3" fontId="4" fillId="5" borderId="28" xfId="0" applyNumberFormat="1" applyFont="1" applyFill="1" applyBorder="1"/>
    <xf numFmtId="3" fontId="4" fillId="0" borderId="28" xfId="0" applyNumberFormat="1" applyFont="1" applyBorder="1"/>
    <xf numFmtId="168" fontId="4" fillId="0" borderId="59" xfId="0" applyNumberFormat="1" applyFont="1" applyBorder="1" applyAlignment="1">
      <alignment horizontal="right"/>
    </xf>
    <xf numFmtId="4" fontId="4" fillId="0" borderId="28" xfId="0" applyNumberFormat="1" applyFont="1" applyBorder="1"/>
    <xf numFmtId="168" fontId="4" fillId="0" borderId="0" xfId="0" applyNumberFormat="1" applyFont="1" applyBorder="1" applyAlignment="1">
      <alignment horizontal="right"/>
    </xf>
    <xf numFmtId="4" fontId="4" fillId="0" borderId="59" xfId="0" applyNumberFormat="1" applyFont="1" applyBorder="1"/>
    <xf numFmtId="9" fontId="0" fillId="0" borderId="0" xfId="0" applyNumberFormat="1"/>
    <xf numFmtId="0" fontId="4" fillId="0" borderId="60" xfId="0" applyFont="1" applyBorder="1"/>
    <xf numFmtId="3" fontId="4" fillId="5" borderId="62" xfId="0" applyNumberFormat="1" applyFont="1" applyFill="1" applyBorder="1"/>
    <xf numFmtId="3" fontId="4" fillId="0" borderId="62" xfId="0" applyNumberFormat="1" applyFont="1" applyBorder="1"/>
    <xf numFmtId="168" fontId="4" fillId="0" borderId="60" xfId="0" applyNumberFormat="1" applyFont="1" applyBorder="1" applyAlignment="1">
      <alignment horizontal="right"/>
    </xf>
    <xf numFmtId="4" fontId="4" fillId="0" borderId="62" xfId="0" applyNumberFormat="1" applyFont="1" applyBorder="1"/>
    <xf numFmtId="168" fontId="4" fillId="0" borderId="22" xfId="0" applyNumberFormat="1" applyFont="1" applyBorder="1" applyAlignment="1">
      <alignment horizontal="right"/>
    </xf>
    <xf numFmtId="4" fontId="4" fillId="0" borderId="60" xfId="0" applyNumberFormat="1" applyFont="1" applyBorder="1"/>
    <xf numFmtId="0" fontId="4" fillId="6" borderId="49" xfId="0" applyFont="1" applyFill="1" applyBorder="1"/>
    <xf numFmtId="0" fontId="4" fillId="6" borderId="22" xfId="0" applyFont="1" applyFill="1" applyBorder="1"/>
    <xf numFmtId="4" fontId="4" fillId="6" borderId="62" xfId="0" applyNumberFormat="1" applyFont="1" applyFill="1" applyBorder="1"/>
    <xf numFmtId="40" fontId="4" fillId="0" borderId="0" xfId="0" applyNumberFormat="1" applyFont="1" applyFill="1" applyBorder="1"/>
    <xf numFmtId="40" fontId="4" fillId="6" borderId="60" xfId="0" applyNumberFormat="1" applyFont="1" applyFill="1" applyBorder="1"/>
    <xf numFmtId="0" fontId="4" fillId="6" borderId="3" xfId="0" applyFont="1" applyFill="1" applyBorder="1"/>
    <xf numFmtId="0" fontId="24" fillId="6" borderId="0" xfId="0" applyFont="1" applyFill="1" applyBorder="1"/>
    <xf numFmtId="4" fontId="4" fillId="6" borderId="28" xfId="0" applyNumberFormat="1" applyFont="1" applyFill="1" applyBorder="1"/>
    <xf numFmtId="4" fontId="4" fillId="0" borderId="0" xfId="0" applyNumberFormat="1" applyFont="1" applyFill="1" applyBorder="1"/>
    <xf numFmtId="0" fontId="4" fillId="6" borderId="50" xfId="0" applyFont="1" applyFill="1" applyBorder="1"/>
    <xf numFmtId="0" fontId="4" fillId="6" borderId="51" xfId="0" applyFont="1" applyFill="1" applyBorder="1"/>
    <xf numFmtId="10" fontId="4" fillId="6" borderId="61" xfId="0" applyNumberFormat="1" applyFont="1" applyFill="1" applyBorder="1"/>
    <xf numFmtId="10" fontId="4" fillId="0" borderId="0" xfId="0" applyNumberFormat="1" applyFont="1" applyFill="1" applyBorder="1"/>
    <xf numFmtId="2" fontId="4" fillId="6" borderId="62" xfId="0" applyNumberFormat="1" applyFont="1" applyFill="1" applyBorder="1"/>
    <xf numFmtId="2" fontId="4" fillId="0" borderId="0" xfId="0" applyNumberFormat="1" applyFont="1" applyFill="1" applyBorder="1"/>
    <xf numFmtId="4" fontId="0" fillId="0" borderId="0" xfId="0" applyNumberFormat="1"/>
    <xf numFmtId="169" fontId="0" fillId="0" borderId="0" xfId="0" applyNumberFormat="1"/>
    <xf numFmtId="0" fontId="4" fillId="6" borderId="0" xfId="0" applyFont="1" applyFill="1" applyBorder="1"/>
    <xf numFmtId="10" fontId="4" fillId="6" borderId="62" xfId="0" applyNumberFormat="1" applyFont="1" applyFill="1" applyBorder="1"/>
    <xf numFmtId="0" fontId="4" fillId="6" borderId="53" xfId="0" applyFont="1" applyFill="1" applyBorder="1"/>
    <xf numFmtId="0" fontId="24" fillId="6" borderId="1" xfId="0" applyFont="1" applyFill="1" applyBorder="1"/>
    <xf numFmtId="4" fontId="4" fillId="6" borderId="64" xfId="0" applyNumberFormat="1" applyFont="1" applyFill="1" applyBorder="1"/>
    <xf numFmtId="3" fontId="2" fillId="7" borderId="63" xfId="1" applyNumberFormat="1" applyFill="1" applyBorder="1" applyProtection="1">
      <protection locked="0"/>
    </xf>
    <xf numFmtId="0" fontId="0" fillId="0" borderId="28" xfId="0" applyBorder="1"/>
    <xf numFmtId="1" fontId="0" fillId="7" borderId="28" xfId="0" applyNumberFormat="1" applyFill="1" applyBorder="1" applyProtection="1">
      <protection locked="0"/>
    </xf>
    <xf numFmtId="3" fontId="0" fillId="7" borderId="28" xfId="0" applyNumberFormat="1" applyFill="1" applyBorder="1" applyProtection="1">
      <protection locked="0"/>
    </xf>
    <xf numFmtId="170" fontId="0" fillId="0" borderId="32" xfId="0" applyNumberFormat="1" applyBorder="1"/>
    <xf numFmtId="166" fontId="0" fillId="7" borderId="28" xfId="2" applyNumberFormat="1" applyFont="1" applyFill="1" applyBorder="1"/>
    <xf numFmtId="3" fontId="0" fillId="7" borderId="28" xfId="0" applyNumberFormat="1" applyFill="1" applyBorder="1"/>
    <xf numFmtId="0" fontId="0" fillId="0" borderId="28" xfId="0" applyFill="1" applyBorder="1" applyProtection="1">
      <protection locked="0"/>
    </xf>
    <xf numFmtId="166" fontId="0" fillId="0" borderId="28" xfId="0" applyNumberFormat="1" applyFill="1" applyBorder="1" applyProtection="1">
      <protection locked="0"/>
    </xf>
    <xf numFmtId="3" fontId="0" fillId="0" borderId="28" xfId="0" applyNumberFormat="1" applyBorder="1"/>
    <xf numFmtId="0" fontId="0" fillId="0" borderId="3" xfId="0" applyBorder="1" applyAlignment="1">
      <alignment horizontal="left"/>
    </xf>
    <xf numFmtId="0" fontId="0" fillId="0" borderId="0" xfId="0" applyBorder="1" applyAlignment="1">
      <alignment horizontal="left"/>
    </xf>
    <xf numFmtId="0" fontId="0" fillId="0" borderId="28" xfId="0" applyBorder="1" applyAlignment="1">
      <alignment horizontal="left"/>
    </xf>
    <xf numFmtId="10" fontId="3" fillId="0" borderId="28" xfId="2" applyNumberFormat="1" applyFont="1" applyFill="1" applyBorder="1"/>
    <xf numFmtId="0" fontId="0" fillId="0" borderId="0" xfId="0" applyFill="1"/>
    <xf numFmtId="0" fontId="0" fillId="0" borderId="28" xfId="0" applyFill="1" applyBorder="1"/>
    <xf numFmtId="0" fontId="0" fillId="0" borderId="49" xfId="0" applyFill="1" applyBorder="1"/>
    <xf numFmtId="10" fontId="0" fillId="0" borderId="22" xfId="0" applyNumberFormat="1" applyFill="1" applyBorder="1"/>
    <xf numFmtId="0" fontId="0" fillId="0" borderId="22" xfId="0" applyFill="1" applyBorder="1"/>
    <xf numFmtId="0" fontId="0" fillId="0" borderId="62" xfId="0" applyFill="1" applyBorder="1"/>
    <xf numFmtId="0" fontId="0" fillId="0" borderId="0" xfId="0" applyBorder="1" applyAlignment="1">
      <alignment wrapText="1"/>
    </xf>
    <xf numFmtId="0" fontId="0" fillId="0" borderId="0" xfId="0" applyBorder="1" applyAlignment="1">
      <alignment horizontal="center" wrapText="1"/>
    </xf>
    <xf numFmtId="0" fontId="0" fillId="0" borderId="28" xfId="0" applyBorder="1" applyAlignment="1">
      <alignment wrapText="1"/>
    </xf>
    <xf numFmtId="0" fontId="0" fillId="0" borderId="0" xfId="0" applyAlignment="1">
      <alignment wrapText="1"/>
    </xf>
    <xf numFmtId="3" fontId="0" fillId="0" borderId="0" xfId="0" applyNumberFormat="1" applyBorder="1"/>
    <xf numFmtId="3" fontId="2" fillId="0" borderId="0" xfId="1" applyNumberFormat="1" applyBorder="1"/>
    <xf numFmtId="0" fontId="0" fillId="0" borderId="50" xfId="0" applyBorder="1"/>
    <xf numFmtId="3" fontId="0" fillId="0" borderId="51" xfId="0" applyNumberFormat="1" applyBorder="1"/>
    <xf numFmtId="3" fontId="0" fillId="0" borderId="61" xfId="0" applyNumberFormat="1" applyBorder="1"/>
    <xf numFmtId="0" fontId="29" fillId="0" borderId="0" xfId="0" applyFont="1" applyAlignment="1" applyProtection="1">
      <alignment horizontal="center" vertical="center"/>
      <protection locked="0"/>
    </xf>
    <xf numFmtId="0" fontId="4" fillId="0" borderId="22" xfId="0" applyFont="1" applyBorder="1"/>
    <xf numFmtId="49" fontId="30" fillId="0" borderId="22" xfId="0" applyNumberFormat="1" applyFont="1" applyBorder="1"/>
    <xf numFmtId="0" fontId="30" fillId="0" borderId="22" xfId="0" applyNumberFormat="1" applyFont="1" applyBorder="1" applyAlignment="1">
      <alignment horizontal="left"/>
    </xf>
    <xf numFmtId="3" fontId="20" fillId="0" borderId="0" xfId="0" applyNumberFormat="1" applyFont="1" applyAlignment="1">
      <alignment vertical="center"/>
    </xf>
    <xf numFmtId="0" fontId="20"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right" vertical="center"/>
    </xf>
    <xf numFmtId="165" fontId="20" fillId="0" borderId="0" xfId="1" applyNumberFormat="1" applyFont="1" applyBorder="1" applyAlignment="1">
      <alignment vertical="center" readingOrder="1"/>
    </xf>
    <xf numFmtId="0" fontId="30" fillId="0" borderId="22" xfId="0" applyFont="1" applyBorder="1" applyAlignment="1">
      <alignment horizontal="left"/>
    </xf>
    <xf numFmtId="0" fontId="29" fillId="0" borderId="0" xfId="0" applyFont="1" applyAlignment="1">
      <alignment horizontal="center" vertical="center"/>
    </xf>
    <xf numFmtId="0" fontId="7" fillId="0" borderId="0" xfId="0" applyFont="1" applyAlignment="1">
      <alignment horizontal="right"/>
    </xf>
    <xf numFmtId="0" fontId="29" fillId="0" borderId="0" xfId="0" applyFont="1" applyAlignment="1">
      <alignment horizontal="center"/>
    </xf>
    <xf numFmtId="171" fontId="20" fillId="0" borderId="0" xfId="2" applyNumberFormat="1" applyFont="1" applyAlignment="1">
      <alignment horizontal="center"/>
    </xf>
    <xf numFmtId="0" fontId="13" fillId="0" borderId="0" xfId="0" applyFont="1" applyAlignment="1">
      <alignment horizontal="right"/>
    </xf>
    <xf numFmtId="0" fontId="31" fillId="0" borderId="0" xfId="0" applyFont="1" applyAlignment="1">
      <alignment horizontal="center"/>
    </xf>
    <xf numFmtId="10" fontId="32" fillId="0" borderId="65" xfId="2" applyNumberFormat="1" applyFont="1" applyBorder="1" applyAlignment="1">
      <alignment horizontal="center"/>
    </xf>
    <xf numFmtId="0" fontId="4" fillId="0" borderId="0" xfId="0" applyFont="1" applyBorder="1" applyAlignment="1">
      <alignment horizontal="right"/>
    </xf>
    <xf numFmtId="3" fontId="33" fillId="0" borderId="0" xfId="0" applyNumberFormat="1" applyFont="1" applyBorder="1" applyAlignment="1">
      <alignment horizontal="left"/>
    </xf>
    <xf numFmtId="0" fontId="33" fillId="0" borderId="0" xfId="0" applyFont="1" applyBorder="1" applyAlignment="1">
      <alignment horizontal="left"/>
    </xf>
    <xf numFmtId="10" fontId="4" fillId="0" borderId="0" xfId="2" applyNumberFormat="1" applyFont="1" applyBorder="1" applyAlignment="1">
      <alignment horizontal="left"/>
    </xf>
    <xf numFmtId="10" fontId="4" fillId="0" borderId="0" xfId="0" applyNumberFormat="1" applyFont="1" applyAlignment="1"/>
    <xf numFmtId="3" fontId="0" fillId="5" borderId="63" xfId="0" applyNumberFormat="1" applyFill="1" applyBorder="1" applyProtection="1">
      <protection locked="0"/>
    </xf>
    <xf numFmtId="3" fontId="0" fillId="5" borderId="28" xfId="0" applyNumberFormat="1" applyFill="1" applyBorder="1"/>
    <xf numFmtId="3" fontId="0" fillId="5" borderId="28" xfId="0" applyNumberFormat="1" applyFill="1" applyBorder="1" applyProtection="1">
      <protection locked="0"/>
    </xf>
    <xf numFmtId="3" fontId="0" fillId="0" borderId="32" xfId="0" applyNumberFormat="1" applyBorder="1"/>
    <xf numFmtId="166" fontId="0" fillId="5" borderId="28" xfId="0" applyNumberFormat="1" applyFill="1" applyBorder="1"/>
    <xf numFmtId="3" fontId="0" fillId="0" borderId="28" xfId="0" applyNumberFormat="1" applyFill="1" applyBorder="1" applyProtection="1">
      <protection locked="0"/>
    </xf>
    <xf numFmtId="10" fontId="3" fillId="0" borderId="28" xfId="0" applyNumberFormat="1" applyFont="1" applyFill="1" applyBorder="1"/>
    <xf numFmtId="0" fontId="0" fillId="0" borderId="3" xfId="0" applyFill="1" applyBorder="1" applyAlignment="1">
      <alignment horizontal="left"/>
    </xf>
    <xf numFmtId="0" fontId="0" fillId="0" borderId="0" xfId="0" applyFill="1" applyBorder="1" applyAlignment="1">
      <alignment horizontal="left"/>
    </xf>
    <xf numFmtId="0" fontId="0" fillId="0" borderId="28" xfId="0" applyFill="1" applyBorder="1" applyAlignment="1">
      <alignment horizontal="left"/>
    </xf>
    <xf numFmtId="0" fontId="5" fillId="0" borderId="56" xfId="0" applyFont="1" applyFill="1" applyBorder="1"/>
    <xf numFmtId="0" fontId="0" fillId="0" borderId="57" xfId="0" applyFill="1" applyBorder="1"/>
    <xf numFmtId="0" fontId="0" fillId="0" borderId="63" xfId="0" applyFill="1" applyBorder="1"/>
    <xf numFmtId="0" fontId="0" fillId="0" borderId="0" xfId="0" applyFill="1" applyBorder="1" applyAlignment="1">
      <alignment horizontal="center"/>
    </xf>
    <xf numFmtId="3" fontId="0" fillId="0" borderId="0" xfId="0" applyNumberFormat="1" applyFill="1" applyBorder="1"/>
    <xf numFmtId="3" fontId="0" fillId="0" borderId="28" xfId="0" applyNumberFormat="1" applyFill="1" applyBorder="1"/>
    <xf numFmtId="3" fontId="0" fillId="0" borderId="51" xfId="0" applyNumberFormat="1" applyFill="1" applyBorder="1"/>
    <xf numFmtId="3" fontId="0" fillId="0" borderId="61" xfId="0" applyNumberFormat="1" applyFill="1" applyBorder="1"/>
    <xf numFmtId="0" fontId="4" fillId="0" borderId="0" xfId="0" applyFont="1" applyAlignment="1">
      <alignment horizontal="left" vertical="top" wrapText="1"/>
    </xf>
    <xf numFmtId="0" fontId="34" fillId="0" borderId="36" xfId="0" applyFont="1" applyBorder="1" applyAlignment="1">
      <alignment horizontal="left" wrapText="1"/>
    </xf>
    <xf numFmtId="0" fontId="34" fillId="0" borderId="64" xfId="0" applyFont="1" applyBorder="1" applyAlignment="1">
      <alignment horizontal="left" wrapText="1"/>
    </xf>
    <xf numFmtId="0" fontId="21" fillId="0" borderId="1" xfId="0" applyFont="1" applyBorder="1" applyAlignment="1">
      <alignment horizontal="center" vertical="center" wrapText="1"/>
    </xf>
    <xf numFmtId="0" fontId="35" fillId="0" borderId="0" xfId="0" applyFont="1" applyAlignment="1">
      <alignment horizontal="center"/>
    </xf>
    <xf numFmtId="0" fontId="36" fillId="0" borderId="0" xfId="0" applyFont="1" applyAlignment="1">
      <alignment horizontal="left" vertical="top"/>
    </xf>
    <xf numFmtId="0" fontId="36" fillId="0" borderId="0" xfId="0" applyFont="1" applyAlignment="1">
      <alignment vertical="top"/>
    </xf>
    <xf numFmtId="0" fontId="2" fillId="0" borderId="0" xfId="0" applyFont="1" applyAlignment="1">
      <alignment vertical="center"/>
    </xf>
    <xf numFmtId="165" fontId="2" fillId="0" borderId="0" xfId="1" applyNumberFormat="1" applyFont="1" applyAlignment="1">
      <alignment horizontal="right" vertical="center"/>
    </xf>
    <xf numFmtId="0" fontId="2" fillId="0" borderId="0" xfId="0" applyFont="1" applyAlignment="1">
      <alignment horizontal="center" vertical="center"/>
    </xf>
    <xf numFmtId="165" fontId="2" fillId="0" borderId="0" xfId="1" applyNumberFormat="1" applyFont="1" applyAlignment="1">
      <alignment horizontal="center" vertical="center"/>
    </xf>
    <xf numFmtId="165" fontId="2" fillId="0" borderId="0" xfId="1" applyNumberFormat="1" applyFont="1" applyAlignment="1">
      <alignment horizontal="center"/>
    </xf>
    <xf numFmtId="165" fontId="36" fillId="0" borderId="0" xfId="1" applyNumberFormat="1" applyFont="1" applyAlignment="1">
      <alignment horizontal="center" vertical="top"/>
    </xf>
    <xf numFmtId="0" fontId="21" fillId="0" borderId="0" xfId="0" applyFont="1"/>
    <xf numFmtId="171" fontId="21" fillId="0" borderId="0" xfId="0" applyNumberFormat="1" applyFont="1" applyAlignment="1">
      <alignment horizontal="center"/>
    </xf>
    <xf numFmtId="10" fontId="3" fillId="0" borderId="65" xfId="2" applyNumberFormat="1" applyFont="1" applyBorder="1" applyAlignment="1">
      <alignment horizontal="center"/>
    </xf>
    <xf numFmtId="3" fontId="4" fillId="0" borderId="0" xfId="0" applyNumberFormat="1" applyFont="1" applyBorder="1" applyAlignment="1">
      <alignment horizontal="left"/>
    </xf>
    <xf numFmtId="0" fontId="21" fillId="0" borderId="0" xfId="0" applyFont="1" applyBorder="1" applyAlignment="1"/>
    <xf numFmtId="3" fontId="0" fillId="8" borderId="63" xfId="0" applyNumberFormat="1" applyFill="1" applyBorder="1" applyProtection="1">
      <protection locked="0"/>
    </xf>
    <xf numFmtId="3" fontId="0" fillId="0" borderId="28" xfId="0" applyNumberFormat="1" applyBorder="1" applyProtection="1">
      <protection locked="0"/>
    </xf>
    <xf numFmtId="1" fontId="0" fillId="8" borderId="28" xfId="0" applyNumberFormat="1" applyFill="1" applyBorder="1" applyProtection="1">
      <protection locked="0"/>
    </xf>
    <xf numFmtId="3" fontId="0" fillId="8" borderId="28" xfId="0" applyNumberFormat="1" applyFill="1" applyBorder="1" applyProtection="1">
      <protection locked="0"/>
    </xf>
    <xf numFmtId="166" fontId="0" fillId="8" borderId="28" xfId="0" applyNumberFormat="1" applyFill="1" applyBorder="1" applyProtection="1">
      <protection locked="0"/>
    </xf>
    <xf numFmtId="3" fontId="0" fillId="8" borderId="28" xfId="0" applyNumberFormat="1" applyFill="1" applyBorder="1"/>
    <xf numFmtId="0" fontId="0" fillId="8" borderId="28" xfId="0" applyFill="1" applyBorder="1" applyProtection="1">
      <protection locked="0"/>
    </xf>
    <xf numFmtId="10" fontId="3" fillId="0" borderId="28" xfId="2" applyNumberFormat="1" applyFont="1" applyBorder="1"/>
    <xf numFmtId="174" fontId="2" fillId="0" borderId="0" xfId="2" applyNumberFormat="1" applyFill="1" applyBorder="1"/>
    <xf numFmtId="0" fontId="0" fillId="0" borderId="51" xfId="0" applyBorder="1"/>
    <xf numFmtId="0" fontId="0" fillId="0" borderId="61" xfId="0" applyBorder="1"/>
    <xf numFmtId="0" fontId="22" fillId="0" borderId="0" xfId="0" applyFont="1" applyAlignment="1">
      <alignment horizontal="right" vertical="center" wrapText="1"/>
    </xf>
    <xf numFmtId="0" fontId="21"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vertical="top" wrapText="1"/>
    </xf>
    <xf numFmtId="171" fontId="20" fillId="0" borderId="0" xfId="2" applyNumberFormat="1" applyFont="1"/>
    <xf numFmtId="10" fontId="32" fillId="0" borderId="65" xfId="2" applyNumberFormat="1" applyFont="1" applyBorder="1"/>
    <xf numFmtId="0" fontId="4"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0" fontId="4" fillId="0" borderId="0" xfId="0" applyFont="1" applyBorder="1" applyAlignment="1"/>
    <xf numFmtId="3" fontId="33" fillId="0" borderId="0" xfId="0" applyNumberFormat="1" applyFont="1" applyAlignment="1">
      <alignment horizontal="left"/>
    </xf>
    <xf numFmtId="0" fontId="7" fillId="0" borderId="0" xfId="0" applyFont="1" applyAlignment="1">
      <alignment wrapText="1"/>
    </xf>
    <xf numFmtId="166" fontId="4" fillId="0" borderId="0" xfId="0" applyNumberFormat="1" applyFont="1"/>
    <xf numFmtId="165" fontId="4" fillId="0" borderId="0" xfId="1" applyNumberFormat="1" applyFont="1"/>
    <xf numFmtId="165" fontId="4" fillId="0" borderId="0" xfId="1" applyNumberFormat="1" applyFont="1" applyAlignment="1">
      <alignment horizontal="right" vertical="top"/>
    </xf>
    <xf numFmtId="3" fontId="4" fillId="0" borderId="0" xfId="0" applyNumberFormat="1" applyFont="1" applyAlignment="1">
      <alignment horizontal="right"/>
    </xf>
    <xf numFmtId="0" fontId="4" fillId="0" borderId="0" xfId="0" applyFont="1" applyAlignment="1">
      <alignment horizontal="right" vertical="top"/>
    </xf>
    <xf numFmtId="0" fontId="4" fillId="9" borderId="0" xfId="0" applyFont="1" applyFill="1" applyAlignment="1">
      <alignment horizontal="right"/>
    </xf>
    <xf numFmtId="9" fontId="0" fillId="0" borderId="0" xfId="0" applyNumberFormat="1" applyBorder="1"/>
    <xf numFmtId="175" fontId="0" fillId="0" borderId="0" xfId="2" applyNumberFormat="1" applyFont="1" applyBorder="1"/>
    <xf numFmtId="10" fontId="4" fillId="0" borderId="0" xfId="0" applyNumberFormat="1" applyFont="1"/>
    <xf numFmtId="0" fontId="1" fillId="0" borderId="0" xfId="4"/>
    <xf numFmtId="177" fontId="0" fillId="10" borderId="0" xfId="5" applyNumberFormat="1" applyFont="1" applyFill="1" applyProtection="1">
      <protection locked="0"/>
    </xf>
    <xf numFmtId="0" fontId="1" fillId="0" borderId="0" xfId="4" applyFill="1"/>
    <xf numFmtId="177" fontId="0" fillId="0" borderId="0" xfId="5" applyNumberFormat="1" applyFont="1" applyFill="1"/>
    <xf numFmtId="176" fontId="0" fillId="0" borderId="0" xfId="5" applyFont="1"/>
    <xf numFmtId="0" fontId="1" fillId="0" borderId="0" xfId="4" applyFill="1" applyBorder="1"/>
    <xf numFmtId="0" fontId="1" fillId="11" borderId="0" xfId="4" applyFill="1" applyAlignment="1" applyProtection="1">
      <alignment horizontal="right"/>
      <protection locked="0"/>
    </xf>
    <xf numFmtId="0" fontId="1" fillId="12" borderId="0" xfId="4" applyFill="1" applyAlignment="1" applyProtection="1">
      <alignment horizontal="right"/>
      <protection locked="0"/>
    </xf>
    <xf numFmtId="177" fontId="0" fillId="11" borderId="0" xfId="5" applyNumberFormat="1" applyFont="1" applyFill="1" applyProtection="1">
      <protection locked="0"/>
    </xf>
    <xf numFmtId="177" fontId="0" fillId="12" borderId="0" xfId="5" applyNumberFormat="1" applyFont="1" applyFill="1" applyProtection="1">
      <protection locked="0"/>
    </xf>
    <xf numFmtId="0" fontId="1" fillId="0" borderId="42" xfId="4" applyBorder="1"/>
    <xf numFmtId="0" fontId="1" fillId="0" borderId="43" xfId="4" applyBorder="1"/>
    <xf numFmtId="0" fontId="1" fillId="0" borderId="43" xfId="4" applyBorder="1" applyAlignment="1">
      <alignment wrapText="1"/>
    </xf>
    <xf numFmtId="0" fontId="1" fillId="0" borderId="44" xfId="4" applyBorder="1" applyAlignment="1">
      <alignment wrapText="1"/>
    </xf>
    <xf numFmtId="0" fontId="1" fillId="0" borderId="58" xfId="4" applyBorder="1" applyAlignment="1">
      <alignment horizontal="left"/>
    </xf>
    <xf numFmtId="0" fontId="1" fillId="0" borderId="14" xfId="4" applyBorder="1"/>
    <xf numFmtId="178" fontId="0" fillId="11" borderId="10" xfId="5" applyNumberFormat="1" applyFont="1" applyFill="1" applyBorder="1" applyAlignment="1" applyProtection="1">
      <protection locked="0"/>
    </xf>
    <xf numFmtId="179" fontId="0" fillId="3" borderId="10" xfId="5" applyNumberFormat="1" applyFont="1" applyFill="1" applyBorder="1" applyProtection="1">
      <protection locked="0"/>
    </xf>
    <xf numFmtId="179" fontId="0" fillId="0" borderId="10" xfId="5" applyNumberFormat="1" applyFont="1" applyBorder="1"/>
    <xf numFmtId="179" fontId="0" fillId="0" borderId="10" xfId="5" applyNumberFormat="1" applyFont="1" applyFill="1" applyBorder="1"/>
    <xf numFmtId="179" fontId="1" fillId="0" borderId="10" xfId="4" applyNumberFormat="1" applyBorder="1"/>
    <xf numFmtId="177" fontId="40" fillId="0" borderId="10" xfId="5" applyNumberFormat="1" applyFont="1" applyBorder="1" applyAlignment="1">
      <alignment horizontal="right"/>
    </xf>
    <xf numFmtId="0" fontId="1" fillId="0" borderId="11" xfId="4" applyBorder="1" applyAlignment="1">
      <alignment horizontal="left"/>
    </xf>
    <xf numFmtId="0" fontId="1" fillId="0" borderId="38" xfId="4" applyBorder="1"/>
    <xf numFmtId="178" fontId="0" fillId="11" borderId="8" xfId="5" applyNumberFormat="1" applyFont="1" applyFill="1" applyBorder="1" applyAlignment="1" applyProtection="1">
      <protection locked="0"/>
    </xf>
    <xf numFmtId="179" fontId="0" fillId="3" borderId="8" xfId="5" applyNumberFormat="1" applyFont="1" applyFill="1" applyBorder="1" applyProtection="1">
      <protection locked="0"/>
    </xf>
    <xf numFmtId="179" fontId="0" fillId="0" borderId="8" xfId="5" applyNumberFormat="1" applyFont="1" applyFill="1" applyBorder="1"/>
    <xf numFmtId="179" fontId="1" fillId="0" borderId="8" xfId="4" applyNumberFormat="1" applyBorder="1"/>
    <xf numFmtId="177" fontId="40" fillId="0" borderId="8" xfId="5" applyNumberFormat="1" applyFont="1" applyBorder="1" applyAlignment="1">
      <alignment horizontal="right" vertical="center"/>
    </xf>
    <xf numFmtId="0" fontId="1" fillId="0" borderId="16" xfId="4" applyBorder="1" applyAlignment="1">
      <alignment horizontal="left"/>
    </xf>
    <xf numFmtId="0" fontId="1" fillId="0" borderId="66" xfId="4" applyBorder="1"/>
    <xf numFmtId="178" fontId="0" fillId="11" borderId="33" xfId="5" applyNumberFormat="1" applyFont="1" applyFill="1" applyBorder="1" applyAlignment="1" applyProtection="1">
      <protection locked="0"/>
    </xf>
    <xf numFmtId="179" fontId="0" fillId="3" borderId="33" xfId="5" applyNumberFormat="1" applyFont="1" applyFill="1" applyBorder="1" applyProtection="1">
      <protection locked="0"/>
    </xf>
    <xf numFmtId="179" fontId="0" fillId="0" borderId="33" xfId="5" applyNumberFormat="1" applyFont="1" applyFill="1" applyBorder="1"/>
    <xf numFmtId="179" fontId="1" fillId="0" borderId="33" xfId="4" applyNumberFormat="1" applyFill="1" applyBorder="1"/>
    <xf numFmtId="179" fontId="1" fillId="0" borderId="33" xfId="4" applyNumberFormat="1" applyBorder="1"/>
    <xf numFmtId="177" fontId="40" fillId="0" borderId="33" xfId="5" applyNumberFormat="1" applyFont="1" applyBorder="1" applyAlignment="1">
      <alignment horizontal="right" vertical="center"/>
    </xf>
    <xf numFmtId="0" fontId="1" fillId="0" borderId="67" xfId="4" applyBorder="1" applyAlignment="1">
      <alignment horizontal="left"/>
    </xf>
    <xf numFmtId="178" fontId="0" fillId="12" borderId="10" xfId="5" applyNumberFormat="1" applyFont="1" applyFill="1" applyBorder="1" applyAlignment="1" applyProtection="1">
      <protection locked="0"/>
    </xf>
    <xf numFmtId="178" fontId="0" fillId="12" borderId="8" xfId="5" applyNumberFormat="1" applyFont="1" applyFill="1" applyBorder="1" applyAlignment="1" applyProtection="1">
      <protection locked="0"/>
    </xf>
    <xf numFmtId="178" fontId="0" fillId="12" borderId="33" xfId="5" applyNumberFormat="1" applyFont="1" applyFill="1" applyBorder="1" applyAlignment="1" applyProtection="1">
      <protection locked="0"/>
    </xf>
    <xf numFmtId="178" fontId="0" fillId="13" borderId="10" xfId="5" applyNumberFormat="1" applyFont="1" applyFill="1" applyBorder="1" applyAlignment="1" applyProtection="1">
      <protection locked="0"/>
    </xf>
    <xf numFmtId="178" fontId="0" fillId="13" borderId="8" xfId="5" applyNumberFormat="1" applyFont="1" applyFill="1" applyBorder="1" applyAlignment="1" applyProtection="1">
      <protection locked="0"/>
    </xf>
    <xf numFmtId="179" fontId="0" fillId="0" borderId="8" xfId="5" applyNumberFormat="1" applyFont="1" applyBorder="1"/>
    <xf numFmtId="178" fontId="0" fillId="13" borderId="33" xfId="5" applyNumberFormat="1" applyFont="1" applyFill="1" applyBorder="1" applyAlignment="1" applyProtection="1">
      <protection locked="0"/>
    </xf>
    <xf numFmtId="179" fontId="0" fillId="0" borderId="33" xfId="5" applyNumberFormat="1" applyFont="1" applyBorder="1"/>
    <xf numFmtId="178" fontId="0" fillId="14" borderId="10" xfId="5" applyNumberFormat="1" applyFont="1" applyFill="1" applyBorder="1" applyAlignment="1" applyProtection="1">
      <protection locked="0"/>
    </xf>
    <xf numFmtId="178" fontId="0" fillId="14" borderId="8" xfId="5" applyNumberFormat="1" applyFont="1" applyFill="1" applyBorder="1" applyAlignment="1" applyProtection="1">
      <protection locked="0"/>
    </xf>
    <xf numFmtId="0" fontId="1" fillId="0" borderId="39" xfId="4" applyBorder="1"/>
    <xf numFmtId="178" fontId="0" fillId="14" borderId="40" xfId="5" applyNumberFormat="1" applyFont="1" applyFill="1" applyBorder="1" applyAlignment="1" applyProtection="1">
      <protection locked="0"/>
    </xf>
    <xf numFmtId="179" fontId="0" fillId="3" borderId="40" xfId="5" applyNumberFormat="1" applyFont="1" applyFill="1" applyBorder="1" applyProtection="1">
      <protection locked="0"/>
    </xf>
    <xf numFmtId="179" fontId="0" fillId="0" borderId="40" xfId="5" applyNumberFormat="1" applyFont="1" applyFill="1" applyBorder="1"/>
    <xf numFmtId="179" fontId="0" fillId="0" borderId="40" xfId="5" applyNumberFormat="1" applyFont="1" applyBorder="1"/>
    <xf numFmtId="179" fontId="1" fillId="0" borderId="40" xfId="4" applyNumberFormat="1" applyBorder="1"/>
    <xf numFmtId="177" fontId="40" fillId="0" borderId="40" xfId="5" applyNumberFormat="1" applyFont="1" applyBorder="1" applyAlignment="1">
      <alignment horizontal="right" vertical="center"/>
    </xf>
    <xf numFmtId="0" fontId="1" fillId="0" borderId="41" xfId="4" applyBorder="1" applyAlignment="1">
      <alignment horizontal="left"/>
    </xf>
    <xf numFmtId="177" fontId="1" fillId="0" borderId="0" xfId="4" applyNumberFormat="1" applyBorder="1" applyAlignment="1">
      <alignment horizontal="center" vertical="center"/>
    </xf>
    <xf numFmtId="0" fontId="1" fillId="0" borderId="15" xfId="4" applyFill="1" applyBorder="1" applyAlignment="1">
      <alignment horizontal="left"/>
    </xf>
    <xf numFmtId="0" fontId="1" fillId="0" borderId="0" xfId="4" applyFill="1" applyBorder="1" applyAlignment="1">
      <alignment horizontal="left"/>
    </xf>
    <xf numFmtId="177" fontId="1" fillId="0" borderId="11" xfId="4" applyNumberFormat="1" applyBorder="1"/>
    <xf numFmtId="177" fontId="1" fillId="0" borderId="16" xfId="4" applyNumberFormat="1" applyBorder="1"/>
    <xf numFmtId="177" fontId="1" fillId="0" borderId="41" xfId="4" applyNumberFormat="1" applyBorder="1"/>
    <xf numFmtId="177" fontId="1" fillId="0" borderId="0" xfId="4" applyNumberFormat="1"/>
    <xf numFmtId="0" fontId="1" fillId="0" borderId="46" xfId="4" applyBorder="1"/>
    <xf numFmtId="0" fontId="1" fillId="0" borderId="47" xfId="4" applyBorder="1"/>
    <xf numFmtId="0" fontId="1" fillId="0" borderId="47" xfId="4" applyFill="1" applyBorder="1" applyAlignment="1">
      <alignment wrapText="1"/>
    </xf>
    <xf numFmtId="0" fontId="1" fillId="0" borderId="55" xfId="4" applyFill="1" applyBorder="1" applyAlignment="1">
      <alignment wrapText="1"/>
    </xf>
    <xf numFmtId="0" fontId="1" fillId="0" borderId="48" xfId="4" applyBorder="1" applyAlignment="1">
      <alignment wrapText="1"/>
    </xf>
    <xf numFmtId="0" fontId="1" fillId="0" borderId="45" xfId="4" applyBorder="1"/>
    <xf numFmtId="0" fontId="1" fillId="0" borderId="7" xfId="4" applyBorder="1"/>
    <xf numFmtId="177" fontId="1" fillId="0" borderId="7" xfId="4" applyNumberFormat="1" applyBorder="1"/>
    <xf numFmtId="0" fontId="1" fillId="0" borderId="7" xfId="4" applyFill="1" applyBorder="1"/>
    <xf numFmtId="0" fontId="1" fillId="0" borderId="24" xfId="4" applyFill="1" applyBorder="1"/>
    <xf numFmtId="0" fontId="1" fillId="0" borderId="15" xfId="4" applyFill="1" applyBorder="1"/>
    <xf numFmtId="0" fontId="1" fillId="4" borderId="14" xfId="4" applyFill="1" applyBorder="1"/>
    <xf numFmtId="0" fontId="1" fillId="4" borderId="10" xfId="4" applyFill="1" applyBorder="1"/>
    <xf numFmtId="177" fontId="0" fillId="4" borderId="10" xfId="5" applyNumberFormat="1" applyFont="1" applyFill="1" applyBorder="1"/>
    <xf numFmtId="1" fontId="1" fillId="4" borderId="10" xfId="4" applyNumberFormat="1" applyFill="1" applyBorder="1"/>
    <xf numFmtId="0" fontId="1" fillId="4" borderId="19" xfId="4" applyFill="1" applyBorder="1"/>
    <xf numFmtId="0" fontId="1" fillId="4" borderId="11" xfId="4" applyFill="1" applyBorder="1"/>
    <xf numFmtId="0" fontId="1" fillId="0" borderId="38" xfId="4" applyFill="1" applyBorder="1"/>
    <xf numFmtId="0" fontId="1" fillId="0" borderId="8" xfId="4" applyFill="1" applyBorder="1"/>
    <xf numFmtId="177" fontId="0" fillId="0" borderId="8" xfId="5" applyNumberFormat="1" applyFont="1" applyFill="1" applyBorder="1"/>
    <xf numFmtId="1" fontId="1" fillId="0" borderId="8" xfId="4" applyNumberFormat="1" applyFill="1" applyBorder="1"/>
    <xf numFmtId="0" fontId="1" fillId="0" borderId="53" xfId="4" applyFill="1" applyBorder="1"/>
    <xf numFmtId="0" fontId="1" fillId="0" borderId="16" xfId="4" applyFill="1" applyBorder="1"/>
    <xf numFmtId="0" fontId="1" fillId="4" borderId="38" xfId="4" applyFill="1" applyBorder="1"/>
    <xf numFmtId="0" fontId="1" fillId="4" borderId="8" xfId="4" applyFill="1" applyBorder="1"/>
    <xf numFmtId="177" fontId="0" fillId="4" borderId="8" xfId="5" applyNumberFormat="1" applyFont="1" applyFill="1" applyBorder="1"/>
    <xf numFmtId="1" fontId="1" fillId="4" borderId="8" xfId="4" applyNumberFormat="1" applyFill="1" applyBorder="1"/>
    <xf numFmtId="0" fontId="1" fillId="4" borderId="53" xfId="4" applyFill="1" applyBorder="1"/>
    <xf numFmtId="0" fontId="1" fillId="4" borderId="16" xfId="4" applyFill="1" applyBorder="1"/>
    <xf numFmtId="177" fontId="0" fillId="0" borderId="0" xfId="5" applyNumberFormat="1" applyFont="1"/>
    <xf numFmtId="0" fontId="1" fillId="0" borderId="66" xfId="4" applyFill="1" applyBorder="1"/>
    <xf numFmtId="0" fontId="1" fillId="4" borderId="66" xfId="4" applyFill="1" applyBorder="1"/>
    <xf numFmtId="0" fontId="1" fillId="0" borderId="39" xfId="4" applyFill="1" applyBorder="1"/>
    <xf numFmtId="0" fontId="1" fillId="0" borderId="40" xfId="4" applyFill="1" applyBorder="1"/>
    <xf numFmtId="177" fontId="0" fillId="0" borderId="40" xfId="5" applyNumberFormat="1" applyFont="1" applyFill="1" applyBorder="1"/>
    <xf numFmtId="1" fontId="1" fillId="0" borderId="40" xfId="4" applyNumberFormat="1" applyFill="1" applyBorder="1"/>
    <xf numFmtId="0" fontId="1" fillId="0" borderId="54" xfId="4" applyFill="1" applyBorder="1"/>
    <xf numFmtId="0" fontId="1" fillId="0" borderId="41" xfId="4" applyFill="1" applyBorder="1"/>
    <xf numFmtId="0" fontId="1" fillId="0" borderId="44" xfId="4" applyBorder="1"/>
    <xf numFmtId="0" fontId="1" fillId="0" borderId="0" xfId="4" applyBorder="1"/>
    <xf numFmtId="0" fontId="1" fillId="11" borderId="14" xfId="4" applyFill="1" applyBorder="1"/>
    <xf numFmtId="177" fontId="0" fillId="0" borderId="10" xfId="5" applyNumberFormat="1" applyFont="1" applyBorder="1"/>
    <xf numFmtId="177" fontId="0" fillId="0" borderId="11" xfId="5" applyNumberFormat="1" applyFont="1" applyBorder="1"/>
    <xf numFmtId="0" fontId="1" fillId="12" borderId="38" xfId="4" applyFill="1" applyBorder="1"/>
    <xf numFmtId="177" fontId="0" fillId="0" borderId="8" xfId="5" applyNumberFormat="1" applyFont="1" applyBorder="1"/>
    <xf numFmtId="177" fontId="0" fillId="0" borderId="16" xfId="5" applyNumberFormat="1" applyFont="1" applyBorder="1"/>
    <xf numFmtId="0" fontId="1" fillId="13" borderId="38" xfId="4" applyFill="1" applyBorder="1"/>
    <xf numFmtId="0" fontId="1" fillId="14" borderId="38" xfId="4" applyFill="1" applyBorder="1"/>
    <xf numFmtId="177" fontId="0" fillId="0" borderId="40" xfId="5" applyNumberFormat="1" applyFont="1" applyBorder="1"/>
    <xf numFmtId="177" fontId="0" fillId="0" borderId="41" xfId="5" applyNumberFormat="1" applyFont="1" applyBorder="1"/>
    <xf numFmtId="0" fontId="1" fillId="0" borderId="0" xfId="4" applyFill="1" applyAlignment="1" applyProtection="1">
      <alignment horizontal="right"/>
      <protection locked="0"/>
    </xf>
    <xf numFmtId="0" fontId="1" fillId="0" borderId="0" xfId="4" applyFill="1" applyProtection="1">
      <protection locked="0"/>
    </xf>
    <xf numFmtId="177" fontId="0" fillId="0" borderId="0" xfId="5" applyNumberFormat="1" applyFont="1" applyFill="1" applyProtection="1">
      <protection locked="0"/>
    </xf>
    <xf numFmtId="0" fontId="7" fillId="0" borderId="22" xfId="0" applyFont="1" applyBorder="1" applyAlignment="1">
      <alignment horizontal="center"/>
    </xf>
    <xf numFmtId="0" fontId="0" fillId="0" borderId="22" xfId="0" applyBorder="1" applyAlignment="1">
      <alignment horizontal="center"/>
    </xf>
    <xf numFmtId="165" fontId="0" fillId="2" borderId="0" xfId="1" applyNumberFormat="1" applyFont="1" applyFill="1" applyAlignment="1"/>
    <xf numFmtId="0" fontId="0" fillId="0" borderId="0" xfId="0" applyAlignment="1">
      <alignment horizontal="center"/>
    </xf>
    <xf numFmtId="165" fontId="0" fillId="2" borderId="1" xfId="1" applyNumberFormat="1" applyFont="1" applyFill="1" applyBorder="1" applyAlignment="1">
      <alignment horizontal="center"/>
    </xf>
    <xf numFmtId="9" fontId="5" fillId="2" borderId="0" xfId="0" applyNumberFormat="1" applyFont="1" applyFill="1" applyAlignment="1"/>
    <xf numFmtId="0" fontId="0" fillId="0" borderId="0" xfId="0" applyAlignment="1"/>
    <xf numFmtId="3" fontId="0" fillId="0" borderId="24" xfId="1" applyNumberFormat="1" applyFont="1" applyBorder="1" applyAlignment="1">
      <alignment horizontal="center"/>
    </xf>
    <xf numFmtId="3" fontId="0" fillId="0" borderId="35" xfId="1" applyNumberFormat="1" applyFont="1" applyBorder="1" applyAlignment="1">
      <alignment horizontal="center"/>
    </xf>
    <xf numFmtId="3" fontId="0" fillId="2" borderId="24" xfId="1" applyNumberFormat="1" applyFont="1" applyFill="1" applyBorder="1" applyAlignment="1">
      <alignment horizontal="center"/>
    </xf>
    <xf numFmtId="3" fontId="0" fillId="2" borderId="35" xfId="1" applyNumberFormat="1" applyFont="1" applyFill="1" applyBorder="1" applyAlignment="1">
      <alignment horizontal="center"/>
    </xf>
    <xf numFmtId="0" fontId="0" fillId="0" borderId="22" xfId="0" applyBorder="1" applyAlignment="1"/>
    <xf numFmtId="3" fontId="0" fillId="0" borderId="23" xfId="1" applyNumberFormat="1" applyFont="1" applyBorder="1" applyAlignment="1">
      <alignment horizontal="center"/>
    </xf>
    <xf numFmtId="3" fontId="0" fillId="0" borderId="36" xfId="1" applyNumberFormat="1" applyFont="1" applyBorder="1" applyAlignment="1">
      <alignment horizontal="center"/>
    </xf>
    <xf numFmtId="3" fontId="0" fillId="0" borderId="34" xfId="1" applyNumberFormat="1" applyFont="1" applyBorder="1" applyAlignment="1">
      <alignment horizontal="center"/>
    </xf>
    <xf numFmtId="3" fontId="0" fillId="0" borderId="37" xfId="1" applyNumberFormat="1" applyFont="1" applyBorder="1" applyAlignment="1">
      <alignment horizontal="center"/>
    </xf>
    <xf numFmtId="0" fontId="5" fillId="0" borderId="0" xfId="0" applyFont="1" applyAlignment="1"/>
    <xf numFmtId="0" fontId="13" fillId="0" borderId="0" xfId="0" applyFont="1" applyAlignment="1">
      <alignment horizontal="center"/>
    </xf>
    <xf numFmtId="0" fontId="4" fillId="0" borderId="0" xfId="0" applyFont="1" applyAlignment="1"/>
    <xf numFmtId="0" fontId="7" fillId="0" borderId="0" xfId="0" applyFont="1" applyAlignment="1">
      <alignment horizontal="center"/>
    </xf>
    <xf numFmtId="0" fontId="3" fillId="0" borderId="0" xfId="0" applyFont="1" applyAlignment="1"/>
    <xf numFmtId="0" fontId="4" fillId="0" borderId="0" xfId="0" applyFont="1" applyBorder="1" applyAlignment="1">
      <alignment horizontal="left" vertical="top" wrapText="1"/>
    </xf>
    <xf numFmtId="0" fontId="0" fillId="0" borderId="3" xfId="0" applyBorder="1" applyAlignment="1">
      <alignment horizontal="left"/>
    </xf>
    <xf numFmtId="0" fontId="0" fillId="0" borderId="0" xfId="0" applyBorder="1" applyAlignment="1">
      <alignment horizontal="left"/>
    </xf>
    <xf numFmtId="0" fontId="28" fillId="0" borderId="56" xfId="0" applyFont="1" applyBorder="1" applyAlignment="1">
      <alignment horizontal="left"/>
    </xf>
    <xf numFmtId="0" fontId="28" fillId="0" borderId="57" xfId="0" applyFont="1" applyBorder="1" applyAlignment="1">
      <alignment horizontal="left"/>
    </xf>
    <xf numFmtId="0" fontId="28" fillId="0" borderId="63" xfId="0" applyFont="1"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0" fillId="0" borderId="3"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 xfId="0" applyFill="1" applyBorder="1" applyAlignment="1">
      <alignment horizontal="left"/>
    </xf>
    <xf numFmtId="0" fontId="0" fillId="0" borderId="0" xfId="0" applyFill="1" applyBorder="1" applyAlignment="1">
      <alignment horizontal="left"/>
    </xf>
    <xf numFmtId="0" fontId="0" fillId="0" borderId="28" xfId="0" applyFill="1" applyBorder="1" applyAlignment="1">
      <alignment horizontal="left"/>
    </xf>
    <xf numFmtId="0" fontId="0" fillId="0" borderId="49" xfId="0" applyFill="1" applyBorder="1" applyAlignment="1">
      <alignment horizontal="center"/>
    </xf>
    <xf numFmtId="0" fontId="0" fillId="0" borderId="22" xfId="0" applyFill="1" applyBorder="1" applyAlignment="1">
      <alignment horizontal="center"/>
    </xf>
    <xf numFmtId="0" fontId="0" fillId="0" borderId="62" xfId="0" applyFill="1" applyBorder="1" applyAlignment="1">
      <alignment horizontal="center"/>
    </xf>
    <xf numFmtId="171" fontId="4" fillId="0" borderId="0" xfId="0" applyNumberFormat="1" applyFont="1" applyBorder="1" applyAlignment="1">
      <alignment horizontal="center" vertical="center"/>
    </xf>
    <xf numFmtId="0" fontId="22"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pplyProtection="1">
      <alignment horizontal="right" vertical="center"/>
      <protection locked="0"/>
    </xf>
    <xf numFmtId="0" fontId="20" fillId="0" borderId="0" xfId="0" applyFont="1" applyAlignment="1">
      <alignment horizontal="right" vertical="center"/>
    </xf>
    <xf numFmtId="0" fontId="29" fillId="0" borderId="0" xfId="0" applyFont="1" applyAlignment="1" applyProtection="1">
      <alignment horizontal="center" vertical="center"/>
      <protection locked="0"/>
    </xf>
    <xf numFmtId="0" fontId="20" fillId="0" borderId="0" xfId="0" applyFont="1" applyBorder="1" applyAlignment="1">
      <alignment horizontal="center" vertical="center"/>
    </xf>
    <xf numFmtId="0" fontId="7" fillId="0" borderId="0" xfId="0" applyFont="1" applyBorder="1" applyAlignment="1">
      <alignment horizontal="left" vertical="center"/>
    </xf>
    <xf numFmtId="0" fontId="7" fillId="0" borderId="57" xfId="0" applyFont="1" applyBorder="1" applyAlignment="1">
      <alignment horizontal="center"/>
    </xf>
    <xf numFmtId="3" fontId="20" fillId="0" borderId="0" xfId="0" applyNumberFormat="1" applyFont="1" applyAlignment="1" applyProtection="1">
      <alignment vertical="center"/>
      <protection locked="0"/>
    </xf>
    <xf numFmtId="0" fontId="20" fillId="0" borderId="0" xfId="0" applyFont="1" applyAlignment="1">
      <alignment vertical="center"/>
    </xf>
    <xf numFmtId="0" fontId="4" fillId="0" borderId="57" xfId="0" applyFont="1" applyBorder="1" applyAlignment="1">
      <alignment horizontal="center"/>
    </xf>
    <xf numFmtId="0" fontId="22" fillId="0" borderId="0" xfId="0" applyFont="1" applyAlignment="1">
      <alignment horizontal="left" vertical="center"/>
    </xf>
    <xf numFmtId="0" fontId="20" fillId="0" borderId="0" xfId="0" applyFont="1" applyAlignment="1" applyProtection="1">
      <alignment vertical="center"/>
      <protection locked="0"/>
    </xf>
    <xf numFmtId="0" fontId="22" fillId="0" borderId="0" xfId="0" applyFont="1" applyAlignment="1" applyProtection="1">
      <alignment horizontal="left" vertical="center"/>
      <protection locked="0"/>
    </xf>
    <xf numFmtId="165" fontId="20" fillId="0" borderId="0" xfId="1" applyNumberFormat="1" applyFont="1" applyAlignment="1">
      <alignment horizontal="right" vertical="center"/>
    </xf>
    <xf numFmtId="0" fontId="20" fillId="0" borderId="22" xfId="0" applyFont="1" applyBorder="1" applyAlignment="1">
      <alignment vertical="center"/>
    </xf>
    <xf numFmtId="0" fontId="0" fillId="0" borderId="0" xfId="0" applyAlignment="1">
      <alignment vertical="center"/>
    </xf>
    <xf numFmtId="3" fontId="20" fillId="0" borderId="0" xfId="0" applyNumberFormat="1" applyFont="1" applyBorder="1" applyAlignment="1">
      <alignment horizontal="left" vertical="center"/>
    </xf>
    <xf numFmtId="10" fontId="3" fillId="0" borderId="0" xfId="2" applyNumberFormat="1" applyFont="1" applyBorder="1" applyAlignment="1">
      <alignment horizontal="center"/>
    </xf>
    <xf numFmtId="0" fontId="22" fillId="0" borderId="0" xfId="0" applyFont="1" applyAlignment="1">
      <alignment horizontal="left"/>
    </xf>
    <xf numFmtId="172" fontId="20" fillId="0" borderId="0" xfId="0" applyNumberFormat="1" applyFont="1" applyAlignment="1">
      <alignment horizontal="center" vertical="center"/>
    </xf>
    <xf numFmtId="0" fontId="29" fillId="0" borderId="0" xfId="0" applyFont="1" applyAlignment="1">
      <alignment horizontal="center" vertical="center"/>
    </xf>
    <xf numFmtId="0" fontId="4" fillId="0" borderId="0" xfId="0" applyFont="1" applyAlignment="1">
      <alignment horizontal="left"/>
    </xf>
    <xf numFmtId="0" fontId="22" fillId="0" borderId="0" xfId="0" applyFont="1" applyBorder="1" applyAlignment="1">
      <alignment horizontal="left"/>
    </xf>
    <xf numFmtId="171" fontId="4" fillId="0" borderId="0" xfId="0" applyNumberFormat="1" applyFont="1" applyAlignment="1">
      <alignment horizontal="right"/>
    </xf>
    <xf numFmtId="173" fontId="22" fillId="0" borderId="0" xfId="0" applyNumberFormat="1" applyFont="1" applyAlignment="1">
      <alignment horizontal="left"/>
    </xf>
    <xf numFmtId="0" fontId="3" fillId="0" borderId="0" xfId="0" applyFont="1" applyAlignment="1">
      <alignment horizontal="left" vertical="top" wrapText="1"/>
    </xf>
    <xf numFmtId="0" fontId="4" fillId="0" borderId="0" xfId="0" applyFont="1" applyAlignment="1">
      <alignment horizontal="left" vertical="top" wrapText="1"/>
    </xf>
    <xf numFmtId="0" fontId="33" fillId="0" borderId="23" xfId="0" applyFont="1" applyBorder="1" applyAlignment="1">
      <alignment horizontal="right"/>
    </xf>
    <xf numFmtId="0" fontId="33" fillId="0" borderId="26" xfId="0" applyFont="1" applyBorder="1" applyAlignment="1">
      <alignment horizontal="right"/>
    </xf>
    <xf numFmtId="0" fontId="33" fillId="0" borderId="53" xfId="0" applyFont="1" applyBorder="1" applyAlignment="1">
      <alignment horizontal="right"/>
    </xf>
    <xf numFmtId="0" fontId="33" fillId="0" borderId="1" xfId="0" applyFont="1" applyBorder="1" applyAlignment="1">
      <alignment horizontal="right"/>
    </xf>
    <xf numFmtId="0" fontId="21" fillId="0" borderId="5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4" xfId="0" applyFont="1" applyBorder="1" applyAlignment="1">
      <alignment horizontal="center" vertical="center" wrapText="1"/>
    </xf>
    <xf numFmtId="3" fontId="4" fillId="0" borderId="8" xfId="0" applyNumberFormat="1" applyFont="1" applyBorder="1" applyAlignment="1">
      <alignment horizontal="right" wrapText="1"/>
    </xf>
    <xf numFmtId="165" fontId="4" fillId="0" borderId="8" xfId="1" applyNumberFormat="1" applyFont="1" applyBorder="1" applyAlignment="1">
      <alignment horizontal="center" wrapText="1"/>
    </xf>
    <xf numFmtId="165" fontId="4" fillId="0" borderId="53" xfId="1" applyNumberFormat="1" applyFont="1" applyBorder="1" applyAlignment="1">
      <alignment horizontal="right" wrapText="1"/>
    </xf>
    <xf numFmtId="165" fontId="4" fillId="0" borderId="1" xfId="1" applyNumberFormat="1" applyFont="1" applyBorder="1" applyAlignment="1">
      <alignment horizontal="right" wrapText="1"/>
    </xf>
    <xf numFmtId="165" fontId="4" fillId="0" borderId="64" xfId="1" applyNumberFormat="1" applyFont="1" applyBorder="1" applyAlignment="1">
      <alignment horizontal="right" wrapText="1"/>
    </xf>
    <xf numFmtId="165" fontId="4" fillId="0" borderId="53" xfId="1" applyNumberFormat="1" applyFont="1" applyBorder="1" applyAlignment="1">
      <alignment horizontal="center" wrapText="1"/>
    </xf>
    <xf numFmtId="165" fontId="4" fillId="0" borderId="1" xfId="1" applyNumberFormat="1" applyFont="1" applyBorder="1" applyAlignment="1">
      <alignment horizontal="center" wrapText="1"/>
    </xf>
    <xf numFmtId="165" fontId="4" fillId="0" borderId="64" xfId="1" applyNumberFormat="1" applyFont="1" applyBorder="1" applyAlignment="1">
      <alignment horizontal="center" wrapText="1"/>
    </xf>
    <xf numFmtId="0" fontId="21" fillId="0" borderId="26" xfId="0" applyFont="1" applyBorder="1" applyAlignment="1">
      <alignment horizontal="center" vertical="center" wrapText="1"/>
    </xf>
    <xf numFmtId="3" fontId="4" fillId="0" borderId="8" xfId="0" applyNumberFormat="1" applyFont="1" applyBorder="1" applyAlignment="1">
      <alignment horizontal="right"/>
    </xf>
    <xf numFmtId="3" fontId="0" fillId="0" borderId="0" xfId="0" applyNumberFormat="1" applyAlignment="1">
      <alignment horizontal="right" vertical="justify" wrapText="1" readingOrder="1"/>
    </xf>
    <xf numFmtId="0" fontId="0" fillId="0" borderId="0" xfId="0" applyAlignment="1">
      <alignment horizontal="right" vertical="justify" wrapText="1" readingOrder="1"/>
    </xf>
    <xf numFmtId="0" fontId="21" fillId="0" borderId="0" xfId="0" applyFont="1" applyAlignment="1">
      <alignment horizontal="right"/>
    </xf>
    <xf numFmtId="0" fontId="3" fillId="0" borderId="0" xfId="0" applyFont="1" applyAlignment="1">
      <alignment horizontal="right"/>
    </xf>
    <xf numFmtId="0" fontId="21" fillId="0" borderId="0" xfId="0" applyFont="1" applyAlignment="1">
      <alignment horizontal="left"/>
    </xf>
    <xf numFmtId="0" fontId="4" fillId="0" borderId="0" xfId="0" applyFont="1" applyBorder="1" applyAlignment="1">
      <alignment horizontal="right"/>
    </xf>
    <xf numFmtId="0" fontId="4" fillId="0" borderId="0" xfId="0" applyFont="1" applyAlignment="1">
      <alignment horizontal="center"/>
    </xf>
    <xf numFmtId="0" fontId="0" fillId="0" borderId="3" xfId="0" applyBorder="1" applyAlignment="1"/>
    <xf numFmtId="0" fontId="0" fillId="0" borderId="0" xfId="0" applyBorder="1" applyAlignment="1"/>
    <xf numFmtId="0" fontId="0" fillId="0" borderId="3"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3" fontId="22" fillId="0" borderId="0" xfId="1" applyNumberFormat="1" applyFont="1" applyAlignment="1">
      <alignment horizontal="center" vertical="center" wrapText="1"/>
    </xf>
    <xf numFmtId="0" fontId="20" fillId="0" borderId="0" xfId="0" applyFont="1" applyAlignment="1">
      <alignment horizontal="left" vertical="center" wrapText="1"/>
    </xf>
    <xf numFmtId="3"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0" fillId="0" borderId="0" xfId="0" applyFont="1" applyAlignment="1">
      <alignment horizontal="center" vertical="center"/>
    </xf>
    <xf numFmtId="0" fontId="37" fillId="0" borderId="0" xfId="0" applyFont="1" applyAlignment="1">
      <alignment horizontal="center" vertical="top"/>
    </xf>
    <xf numFmtId="3" fontId="20" fillId="0" borderId="0" xfId="0" applyNumberFormat="1" applyFont="1" applyAlignment="1">
      <alignment horizontal="center" vertical="center"/>
    </xf>
    <xf numFmtId="0" fontId="7" fillId="0" borderId="0" xfId="0" applyFont="1" applyAlignment="1">
      <alignment horizontal="center" vertical="center"/>
    </xf>
    <xf numFmtId="0" fontId="38" fillId="0" borderId="0" xfId="0" applyFont="1" applyAlignment="1">
      <alignment horizontal="center" vertical="center"/>
    </xf>
    <xf numFmtId="49" fontId="39" fillId="0" borderId="0" xfId="0" applyNumberFormat="1" applyFont="1" applyAlignment="1">
      <alignment horizontal="left" vertical="top"/>
    </xf>
    <xf numFmtId="0" fontId="4" fillId="0" borderId="0" xfId="0" applyFont="1" applyAlignment="1" applyProtection="1">
      <alignment horizontal="left" vertical="center"/>
      <protection locked="0"/>
    </xf>
    <xf numFmtId="0" fontId="30" fillId="0" borderId="0" xfId="0" applyFont="1" applyAlignment="1">
      <alignment horizontal="left" vertical="top"/>
    </xf>
    <xf numFmtId="171" fontId="4" fillId="0" borderId="0" xfId="2" applyNumberFormat="1" applyFont="1" applyBorder="1" applyAlignment="1">
      <alignment horizontal="right"/>
    </xf>
    <xf numFmtId="10" fontId="4" fillId="0" borderId="0" xfId="2" applyNumberFormat="1" applyFont="1" applyBorder="1" applyAlignment="1">
      <alignment horizontal="left"/>
    </xf>
    <xf numFmtId="0" fontId="38" fillId="0" borderId="0" xfId="0" applyFont="1" applyAlignment="1">
      <alignment horizontal="center"/>
    </xf>
    <xf numFmtId="0" fontId="4" fillId="9" borderId="0" xfId="0" applyFont="1" applyFill="1" applyAlignment="1">
      <alignment horizontal="left" vertical="top" wrapText="1"/>
    </xf>
    <xf numFmtId="0" fontId="0" fillId="9" borderId="0" xfId="0" applyFill="1" applyAlignment="1">
      <alignment horizontal="left" vertical="top" wrapText="1"/>
    </xf>
    <xf numFmtId="0" fontId="1" fillId="0" borderId="0" xfId="4" applyAlignment="1">
      <alignment horizontal="left" vertical="top" wrapText="1"/>
    </xf>
  </cellXfs>
  <cellStyles count="6">
    <cellStyle name="Komma" xfId="1" builtinId="3"/>
    <cellStyle name="Komma 2" xfId="5"/>
    <cellStyle name="Normal" xfId="0" builtinId="0"/>
    <cellStyle name="Normal 2" xfId="3"/>
    <cellStyle name="Normal 3" xfId="4"/>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topLeftCell="B13" zoomScale="125" workbookViewId="0">
      <selection activeCell="A36" sqref="A36:XFD38"/>
    </sheetView>
  </sheetViews>
  <sheetFormatPr defaultRowHeight="12.5" x14ac:dyDescent="0.25"/>
  <cols>
    <col min="1" max="1" width="25" customWidth="1"/>
    <col min="2" max="2" width="15.7265625" customWidth="1"/>
    <col min="3" max="3" width="8.1796875" customWidth="1"/>
    <col min="4" max="4" width="9.26953125" customWidth="1"/>
    <col min="5" max="5" width="16.26953125" customWidth="1"/>
  </cols>
  <sheetData>
    <row r="1" spans="1:5" ht="23" thickBot="1" x14ac:dyDescent="0.5">
      <c r="A1" s="410" t="str">
        <f>CONCATENATE("Resultatbudget for"," ",B2+1)</f>
        <v>Resultatbudget for 2019</v>
      </c>
      <c r="B1" s="410"/>
      <c r="C1" s="410"/>
      <c r="D1" s="410"/>
      <c r="E1" s="411"/>
    </row>
    <row r="2" spans="1:5" ht="25" x14ac:dyDescent="0.25">
      <c r="A2" s="36"/>
      <c r="B2" s="37">
        <v>2018</v>
      </c>
      <c r="C2" s="38" t="s">
        <v>34</v>
      </c>
      <c r="D2" s="39" t="s">
        <v>35</v>
      </c>
      <c r="E2" s="23" t="str">
        <f>CONCATENATE("Budget",  B2+1)</f>
        <v>Budget2019</v>
      </c>
    </row>
    <row r="3" spans="1:5" x14ac:dyDescent="0.25">
      <c r="A3" s="19" t="s">
        <v>22</v>
      </c>
      <c r="B3" s="17">
        <v>34250</v>
      </c>
      <c r="C3" s="122">
        <v>1.03</v>
      </c>
      <c r="D3" s="29">
        <v>1.01</v>
      </c>
      <c r="E3" s="40">
        <f>B3*C3*D3</f>
        <v>35630.275000000001</v>
      </c>
    </row>
    <row r="4" spans="1:5" x14ac:dyDescent="0.25">
      <c r="A4" s="121" t="s">
        <v>84</v>
      </c>
      <c r="B4" s="17">
        <v>20940</v>
      </c>
      <c r="C4" s="122">
        <v>1</v>
      </c>
      <c r="D4" s="51">
        <f>D3</f>
        <v>1.01</v>
      </c>
      <c r="E4" s="40">
        <f>B4*C4*D4</f>
        <v>21149.4</v>
      </c>
    </row>
    <row r="5" spans="1:5" x14ac:dyDescent="0.25">
      <c r="A5" s="19" t="s">
        <v>90</v>
      </c>
      <c r="B5" s="17">
        <v>2063</v>
      </c>
      <c r="C5" s="122">
        <v>1.0249999999999999</v>
      </c>
      <c r="D5" s="51">
        <f>D3</f>
        <v>1.01</v>
      </c>
      <c r="E5" s="40">
        <f>B5*C5*D5</f>
        <v>2135.72075</v>
      </c>
    </row>
    <row r="6" spans="1:5" ht="13" x14ac:dyDescent="0.3">
      <c r="A6" s="26" t="s">
        <v>23</v>
      </c>
      <c r="B6" s="28">
        <f>B3-B4-B5</f>
        <v>11247</v>
      </c>
      <c r="C6" s="30"/>
      <c r="D6" s="30"/>
      <c r="E6" s="41">
        <f>E3-E5-E4</f>
        <v>12345.15425</v>
      </c>
    </row>
    <row r="7" spans="1:5" x14ac:dyDescent="0.25">
      <c r="A7" s="19" t="s">
        <v>24</v>
      </c>
      <c r="B7" s="17">
        <v>0</v>
      </c>
      <c r="C7" s="29">
        <v>1</v>
      </c>
      <c r="D7" s="31"/>
      <c r="E7" s="40">
        <f>B7*C7</f>
        <v>0</v>
      </c>
    </row>
    <row r="8" spans="1:5" ht="13" x14ac:dyDescent="0.3">
      <c r="A8" s="26" t="s">
        <v>25</v>
      </c>
      <c r="B8" s="28">
        <f>B6-B7</f>
        <v>11247</v>
      </c>
      <c r="C8" s="30"/>
      <c r="D8" s="30"/>
      <c r="E8" s="41">
        <f>E6-E7</f>
        <v>12345.15425</v>
      </c>
    </row>
    <row r="9" spans="1:5" x14ac:dyDescent="0.25">
      <c r="A9" s="19" t="s">
        <v>26</v>
      </c>
      <c r="B9" s="17">
        <v>0</v>
      </c>
      <c r="C9" s="29">
        <v>0.6</v>
      </c>
      <c r="D9" s="31"/>
      <c r="E9" s="40">
        <f>B9*C9</f>
        <v>0</v>
      </c>
    </row>
    <row r="10" spans="1:5" ht="13" x14ac:dyDescent="0.3">
      <c r="A10" s="26" t="s">
        <v>28</v>
      </c>
      <c r="B10" s="28">
        <f>B8-B9</f>
        <v>11247</v>
      </c>
      <c r="C10" s="30"/>
      <c r="D10" s="30"/>
      <c r="E10" s="41">
        <f>E8-E9</f>
        <v>12345.15425</v>
      </c>
    </row>
    <row r="11" spans="1:5" x14ac:dyDescent="0.25">
      <c r="A11" s="19" t="s">
        <v>85</v>
      </c>
      <c r="B11" s="17">
        <v>6210</v>
      </c>
      <c r="C11" s="29">
        <v>1.04</v>
      </c>
      <c r="D11" s="31"/>
      <c r="E11" s="40">
        <f>B11*C11</f>
        <v>6458.4000000000005</v>
      </c>
    </row>
    <row r="12" spans="1:5" x14ac:dyDescent="0.25">
      <c r="A12" s="19" t="s">
        <v>86</v>
      </c>
      <c r="B12" s="17">
        <v>927</v>
      </c>
      <c r="C12" s="29">
        <v>1.02</v>
      </c>
      <c r="D12" s="31"/>
      <c r="E12" s="40">
        <f>B12*C12</f>
        <v>945.54</v>
      </c>
    </row>
    <row r="13" spans="1:5" x14ac:dyDescent="0.25">
      <c r="A13" s="19" t="s">
        <v>27</v>
      </c>
      <c r="B13" s="17">
        <v>870</v>
      </c>
      <c r="C13" s="29">
        <v>1.04</v>
      </c>
      <c r="D13" s="31"/>
      <c r="E13" s="40">
        <f>B13*C13</f>
        <v>904.80000000000007</v>
      </c>
    </row>
    <row r="14" spans="1:5" x14ac:dyDescent="0.25">
      <c r="A14" s="104"/>
      <c r="B14" s="17">
        <v>0</v>
      </c>
      <c r="C14" s="29">
        <v>1</v>
      </c>
      <c r="D14" s="31"/>
      <c r="E14" s="40">
        <f>B14*C14</f>
        <v>0</v>
      </c>
    </row>
    <row r="15" spans="1:5" x14ac:dyDescent="0.25">
      <c r="A15" s="19"/>
      <c r="B15" s="17">
        <v>0</v>
      </c>
      <c r="C15" s="29">
        <v>1</v>
      </c>
      <c r="D15" s="31"/>
      <c r="E15" s="40">
        <f>B15*C15</f>
        <v>0</v>
      </c>
    </row>
    <row r="16" spans="1:5" ht="13" x14ac:dyDescent="0.3">
      <c r="A16" s="26" t="s">
        <v>17</v>
      </c>
      <c r="B16" s="28">
        <f>B10-SUM(B11:B15)</f>
        <v>3240</v>
      </c>
      <c r="C16" s="28"/>
      <c r="D16" s="28"/>
      <c r="E16" s="41">
        <f>E10-SUM(E11:E15)</f>
        <v>4036.4142499999998</v>
      </c>
    </row>
    <row r="17" spans="1:5" x14ac:dyDescent="0.25">
      <c r="A17" s="19" t="s">
        <v>29</v>
      </c>
      <c r="B17" s="17">
        <v>804</v>
      </c>
      <c r="C17" s="29">
        <v>0</v>
      </c>
      <c r="D17" s="31"/>
      <c r="E17" s="40">
        <f>450+400</f>
        <v>850</v>
      </c>
    </row>
    <row r="18" spans="1:5" ht="13" x14ac:dyDescent="0.3">
      <c r="A18" s="26" t="s">
        <v>30</v>
      </c>
      <c r="B18" s="18">
        <f>B16-B17</f>
        <v>2436</v>
      </c>
      <c r="C18" s="32"/>
      <c r="D18" s="32"/>
      <c r="E18" s="42">
        <f>E16-E17</f>
        <v>3186.4142499999998</v>
      </c>
    </row>
    <row r="19" spans="1:5" x14ac:dyDescent="0.25">
      <c r="A19" s="19" t="s">
        <v>8</v>
      </c>
      <c r="B19" s="17">
        <v>381</v>
      </c>
      <c r="C19" s="29">
        <v>-15</v>
      </c>
      <c r="D19" s="31"/>
      <c r="E19" s="40">
        <f>B19+C19</f>
        <v>366</v>
      </c>
    </row>
    <row r="20" spans="1:5" x14ac:dyDescent="0.25">
      <c r="A20" s="19" t="s">
        <v>6</v>
      </c>
      <c r="B20" s="17">
        <v>0</v>
      </c>
      <c r="C20" s="29">
        <v>1</v>
      </c>
      <c r="D20" s="31"/>
      <c r="E20" s="40">
        <f>B20*C20</f>
        <v>0</v>
      </c>
    </row>
    <row r="21" spans="1:5" ht="13" x14ac:dyDescent="0.3">
      <c r="A21" s="26" t="s">
        <v>36</v>
      </c>
      <c r="B21" s="18">
        <f>B18-B19+B20</f>
        <v>2055</v>
      </c>
      <c r="C21" s="32"/>
      <c r="D21" s="32"/>
      <c r="E21" s="42">
        <f>E18-E19+E20</f>
        <v>2820.4142499999998</v>
      </c>
    </row>
    <row r="22" spans="1:5" x14ac:dyDescent="0.25">
      <c r="A22" s="19" t="s">
        <v>32</v>
      </c>
      <c r="B22" s="17">
        <v>0</v>
      </c>
      <c r="C22" s="29">
        <v>0</v>
      </c>
      <c r="D22" s="31"/>
      <c r="E22" s="40">
        <f>B22*C22</f>
        <v>0</v>
      </c>
    </row>
    <row r="23" spans="1:5" ht="13" x14ac:dyDescent="0.3">
      <c r="A23" s="26" t="s">
        <v>31</v>
      </c>
      <c r="B23" s="18">
        <f>B21-B22</f>
        <v>2055</v>
      </c>
      <c r="C23" s="32"/>
      <c r="D23" s="32"/>
      <c r="E23" s="42">
        <f>E21-E22</f>
        <v>2820.4142499999998</v>
      </c>
    </row>
    <row r="24" spans="1:5" x14ac:dyDescent="0.25">
      <c r="A24" s="19" t="s">
        <v>9</v>
      </c>
      <c r="B24" s="35">
        <v>452</v>
      </c>
      <c r="C24" s="34"/>
      <c r="D24" s="33">
        <v>0.22</v>
      </c>
      <c r="E24" s="42">
        <f>E23*D24</f>
        <v>620.49113499999999</v>
      </c>
    </row>
    <row r="25" spans="1:5" ht="13.5" thickBot="1" x14ac:dyDescent="0.35">
      <c r="A25" s="27" t="s">
        <v>33</v>
      </c>
      <c r="B25" s="43">
        <f>B23-B24</f>
        <v>1603</v>
      </c>
      <c r="C25" s="25"/>
      <c r="D25" s="25"/>
      <c r="E25" s="44">
        <f>E23-E24</f>
        <v>2199.9231149999996</v>
      </c>
    </row>
    <row r="26" spans="1:5" ht="13" thickTop="1" x14ac:dyDescent="0.25"/>
    <row r="27" spans="1:5" ht="13" x14ac:dyDescent="0.3">
      <c r="A27" s="10" t="s">
        <v>71</v>
      </c>
    </row>
    <row r="28" spans="1:5" x14ac:dyDescent="0.25">
      <c r="A28" t="s">
        <v>54</v>
      </c>
      <c r="B28" s="113">
        <v>0</v>
      </c>
      <c r="C28" s="61"/>
      <c r="D28" s="61"/>
      <c r="E28" s="113">
        <v>1000</v>
      </c>
    </row>
    <row r="29" spans="1:5" ht="13" x14ac:dyDescent="0.3">
      <c r="A29" s="10" t="s">
        <v>61</v>
      </c>
      <c r="B29" s="114">
        <f>B25-B28</f>
        <v>1603</v>
      </c>
      <c r="C29" s="61"/>
      <c r="D29" s="61"/>
      <c r="E29" s="114">
        <f>E25-E28</f>
        <v>1199.9231149999996</v>
      </c>
    </row>
    <row r="30" spans="1:5" x14ac:dyDescent="0.25">
      <c r="B30" s="106">
        <f>SUM(B28:B29)</f>
        <v>1603</v>
      </c>
      <c r="C30" s="61"/>
      <c r="D30" s="61"/>
      <c r="E30" s="106">
        <f>SUM(E28:E29)</f>
        <v>2199.9231149999996</v>
      </c>
    </row>
    <row r="31" spans="1:5" ht="13" x14ac:dyDescent="0.3">
      <c r="A31" s="10"/>
      <c r="E31" s="59"/>
    </row>
    <row r="32" spans="1:5" ht="13" x14ac:dyDescent="0.3">
      <c r="A32" s="10"/>
      <c r="E32" s="59"/>
    </row>
    <row r="33" spans="1:5" x14ac:dyDescent="0.25">
      <c r="B33">
        <f>B2</f>
        <v>2018</v>
      </c>
      <c r="C33" s="413" t="s">
        <v>20</v>
      </c>
      <c r="D33" s="413"/>
      <c r="E33">
        <f>B33+1</f>
        <v>2019</v>
      </c>
    </row>
    <row r="34" spans="1:5" x14ac:dyDescent="0.25">
      <c r="A34" t="s">
        <v>13</v>
      </c>
      <c r="B34" s="105">
        <v>3000</v>
      </c>
      <c r="C34" s="414">
        <v>0</v>
      </c>
      <c r="D34" s="414"/>
      <c r="E34" s="106">
        <f>B34+C34</f>
        <v>3000</v>
      </c>
    </row>
    <row r="36" spans="1:5" ht="13" hidden="1" x14ac:dyDescent="0.3">
      <c r="A36" s="72" t="s">
        <v>70</v>
      </c>
      <c r="B36" s="73" t="str">
        <f>IF(C36&gt;0,"incl. moms","excl. moms")</f>
        <v>excl. moms</v>
      </c>
      <c r="C36" s="415">
        <v>0</v>
      </c>
      <c r="D36" s="416"/>
    </row>
    <row r="37" spans="1:5" hidden="1" x14ac:dyDescent="0.25"/>
    <row r="38" spans="1:5" ht="13" hidden="1" x14ac:dyDescent="0.3">
      <c r="A38" s="10" t="s">
        <v>62</v>
      </c>
      <c r="C38" s="412">
        <v>0</v>
      </c>
      <c r="D38" s="412"/>
    </row>
  </sheetData>
  <mergeCells count="5">
    <mergeCell ref="A1:E1"/>
    <mergeCell ref="C38:D38"/>
    <mergeCell ref="C33:D33"/>
    <mergeCell ref="C34:D34"/>
    <mergeCell ref="C36:D36"/>
  </mergeCells>
  <phoneticPr fontId="0" type="noConversion"/>
  <pageMargins left="0.59055118110236227" right="0.39370078740157483" top="0.98425196850393704" bottom="0.98425196850393704" header="0" footer="0"/>
  <pageSetup paperSize="9" scale="118"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5"/>
  <sheetViews>
    <sheetView zoomScale="150" workbookViewId="0">
      <selection activeCell="A31" sqref="A31:XFD60"/>
    </sheetView>
  </sheetViews>
  <sheetFormatPr defaultRowHeight="12.5" x14ac:dyDescent="0.25"/>
  <cols>
    <col min="1" max="1" width="6" customWidth="1"/>
    <col min="2" max="2" width="14.54296875" customWidth="1"/>
    <col min="3" max="3" width="16.1796875" customWidth="1"/>
    <col min="4" max="4" width="13.453125" customWidth="1"/>
    <col min="5" max="5" width="11.7265625" customWidth="1"/>
    <col min="6" max="6" width="12.1796875" customWidth="1"/>
    <col min="7" max="7" width="14.26953125" customWidth="1"/>
  </cols>
  <sheetData>
    <row r="1" spans="1:11" ht="25.5" thickBot="1" x14ac:dyDescent="0.55000000000000004">
      <c r="A1" s="434" t="s">
        <v>158</v>
      </c>
      <c r="B1" s="435"/>
      <c r="C1" s="435"/>
      <c r="D1" s="435"/>
      <c r="E1" s="435"/>
      <c r="F1" s="435"/>
      <c r="G1" s="436"/>
    </row>
    <row r="2" spans="1:11" x14ac:dyDescent="0.25">
      <c r="A2" s="437" t="s">
        <v>159</v>
      </c>
      <c r="B2" s="438"/>
      <c r="C2" s="438"/>
      <c r="D2" s="226">
        <v>2100000</v>
      </c>
      <c r="E2" s="65" t="s">
        <v>216</v>
      </c>
      <c r="F2" s="24">
        <f>F5/0.98</f>
        <v>2100000</v>
      </c>
      <c r="G2" s="176"/>
    </row>
    <row r="3" spans="1:11" hidden="1" x14ac:dyDescent="0.25">
      <c r="A3" s="185" t="s">
        <v>91</v>
      </c>
      <c r="B3" s="186"/>
      <c r="C3" s="186"/>
      <c r="D3" s="227">
        <f>D2*-1</f>
        <v>-2100000</v>
      </c>
      <c r="E3" s="65"/>
      <c r="F3" s="24"/>
      <c r="G3" s="176"/>
    </row>
    <row r="4" spans="1:11" x14ac:dyDescent="0.25">
      <c r="A4" s="432" t="s">
        <v>123</v>
      </c>
      <c r="B4" s="433"/>
      <c r="C4" s="433"/>
      <c r="D4" s="228">
        <v>98</v>
      </c>
      <c r="E4" s="65" t="s">
        <v>217</v>
      </c>
      <c r="F4" s="24">
        <f>F2*0.02</f>
        <v>42000</v>
      </c>
      <c r="G4" s="176"/>
    </row>
    <row r="5" spans="1:11" x14ac:dyDescent="0.25">
      <c r="A5" s="432" t="s">
        <v>160</v>
      </c>
      <c r="B5" s="433"/>
      <c r="C5" s="433"/>
      <c r="D5" s="228">
        <v>58000</v>
      </c>
      <c r="E5" s="65"/>
      <c r="F5" s="24">
        <f>F6+D5</f>
        <v>2058000</v>
      </c>
      <c r="G5" s="176"/>
    </row>
    <row r="6" spans="1:11" ht="13" thickBot="1" x14ac:dyDescent="0.3">
      <c r="A6" s="432" t="s">
        <v>125</v>
      </c>
      <c r="B6" s="433"/>
      <c r="C6" s="433"/>
      <c r="D6" s="229">
        <f>(D2*(D4/100))-D5</f>
        <v>2000000</v>
      </c>
      <c r="E6" s="65" t="s">
        <v>215</v>
      </c>
      <c r="F6" s="24">
        <v>2000000</v>
      </c>
      <c r="G6" s="176"/>
    </row>
    <row r="7" spans="1:11" ht="13" thickTop="1" x14ac:dyDescent="0.25">
      <c r="A7" s="442" t="s">
        <v>126</v>
      </c>
      <c r="B7" s="443"/>
      <c r="C7" s="443"/>
      <c r="D7" s="230">
        <v>0.03</v>
      </c>
      <c r="E7" s="65"/>
      <c r="F7" s="65"/>
      <c r="G7" s="176"/>
    </row>
    <row r="8" spans="1:11" x14ac:dyDescent="0.25">
      <c r="A8" s="432" t="s">
        <v>127</v>
      </c>
      <c r="B8" s="433"/>
      <c r="C8" s="433"/>
      <c r="D8" s="227">
        <v>10</v>
      </c>
      <c r="E8" s="65"/>
      <c r="F8" s="65"/>
      <c r="G8" s="176"/>
    </row>
    <row r="9" spans="1:11" x14ac:dyDescent="0.25">
      <c r="A9" s="432" t="s">
        <v>128</v>
      </c>
      <c r="B9" s="433"/>
      <c r="C9" s="433"/>
      <c r="D9" s="227">
        <v>1</v>
      </c>
      <c r="E9" s="65"/>
      <c r="F9" s="65"/>
      <c r="G9" s="176"/>
    </row>
    <row r="10" spans="1:11" x14ac:dyDescent="0.25">
      <c r="A10" s="432" t="s">
        <v>161</v>
      </c>
      <c r="B10" s="433"/>
      <c r="C10" s="433"/>
      <c r="D10" s="231">
        <f>D8*D9</f>
        <v>10</v>
      </c>
      <c r="E10" s="65"/>
      <c r="F10" s="65"/>
      <c r="G10" s="176"/>
    </row>
    <row r="11" spans="1:11" x14ac:dyDescent="0.25">
      <c r="A11" s="432" t="s">
        <v>130</v>
      </c>
      <c r="B11" s="433"/>
      <c r="C11" s="433"/>
      <c r="D11" s="183">
        <f>D7/D9</f>
        <v>0.03</v>
      </c>
      <c r="E11" s="65"/>
      <c r="F11" s="65"/>
      <c r="G11" s="176"/>
    </row>
    <row r="12" spans="1:11" x14ac:dyDescent="0.25">
      <c r="A12" s="432" t="s">
        <v>140</v>
      </c>
      <c r="B12" s="433"/>
      <c r="C12" s="433"/>
      <c r="D12" s="184">
        <f>D3/D10</f>
        <v>-210000</v>
      </c>
      <c r="E12" s="185" t="s">
        <v>162</v>
      </c>
      <c r="F12" s="186"/>
      <c r="G12" s="187"/>
    </row>
    <row r="13" spans="1:11" hidden="1" x14ac:dyDescent="0.25">
      <c r="A13" s="432" t="s">
        <v>133</v>
      </c>
      <c r="B13" s="433"/>
      <c r="C13" s="433"/>
      <c r="D13" s="228">
        <v>0</v>
      </c>
      <c r="E13" s="65"/>
      <c r="F13" s="65"/>
      <c r="G13" s="176"/>
    </row>
    <row r="14" spans="1:11" x14ac:dyDescent="0.25">
      <c r="A14" s="439"/>
      <c r="B14" s="440"/>
      <c r="C14" s="440"/>
      <c r="D14" s="441"/>
      <c r="E14" s="65"/>
      <c r="F14" s="65"/>
      <c r="G14" s="176"/>
    </row>
    <row r="15" spans="1:11" ht="18" x14ac:dyDescent="0.4">
      <c r="A15" s="442" t="s">
        <v>163</v>
      </c>
      <c r="B15" s="443"/>
      <c r="C15" s="443"/>
      <c r="D15" s="232">
        <f>(POWER(IRR(C20:C380)+1,D9)-1)</f>
        <v>4.0086029891093E-2</v>
      </c>
      <c r="E15" s="233" t="str">
        <f>E12</f>
        <v>(Beregning: se note til serielån)</v>
      </c>
      <c r="F15" s="234"/>
      <c r="G15" s="235"/>
      <c r="H15" s="189"/>
      <c r="I15" s="189"/>
      <c r="J15" s="189"/>
      <c r="K15" s="189"/>
    </row>
    <row r="16" spans="1:11" ht="13" thickBot="1" x14ac:dyDescent="0.3">
      <c r="A16" s="445"/>
      <c r="B16" s="446"/>
      <c r="C16" s="446"/>
      <c r="D16" s="447"/>
      <c r="E16" s="59"/>
      <c r="F16" s="59"/>
      <c r="G16" s="190"/>
      <c r="H16" s="189"/>
      <c r="I16" s="189"/>
      <c r="J16" s="189"/>
      <c r="K16" s="189"/>
    </row>
    <row r="17" spans="1:11" ht="13" thickBot="1" x14ac:dyDescent="0.3">
      <c r="A17" s="191"/>
      <c r="B17" s="55"/>
      <c r="C17" s="55"/>
      <c r="D17" s="193"/>
      <c r="E17" s="193"/>
      <c r="F17" s="193"/>
      <c r="G17" s="194"/>
      <c r="H17" s="189"/>
      <c r="I17" s="189"/>
      <c r="J17" s="189"/>
      <c r="K17" s="189"/>
    </row>
    <row r="18" spans="1:11" ht="13" x14ac:dyDescent="0.3">
      <c r="A18" s="236" t="str">
        <f>CONCATENATE("Amortisationstabel for serielån (",D10," terminer)")</f>
        <v>Amortisationstabel for serielån (10 terminer)</v>
      </c>
      <c r="B18" s="237"/>
      <c r="C18" s="237"/>
      <c r="D18" s="237"/>
      <c r="E18" s="237"/>
      <c r="F18" s="237"/>
      <c r="G18" s="238"/>
      <c r="H18" s="189"/>
      <c r="I18" s="189"/>
      <c r="J18" s="189"/>
      <c r="K18" s="189"/>
    </row>
    <row r="19" spans="1:11" x14ac:dyDescent="0.25">
      <c r="A19" s="11" t="s">
        <v>135</v>
      </c>
      <c r="B19" s="59" t="s">
        <v>136</v>
      </c>
      <c r="C19" s="59" t="s">
        <v>164</v>
      </c>
      <c r="D19" s="239" t="s">
        <v>165</v>
      </c>
      <c r="E19" s="59" t="s">
        <v>139</v>
      </c>
      <c r="F19" s="59" t="s">
        <v>140</v>
      </c>
      <c r="G19" s="190" t="s">
        <v>141</v>
      </c>
      <c r="H19" s="189"/>
      <c r="I19" s="189"/>
      <c r="J19" s="189"/>
      <c r="K19" s="189"/>
    </row>
    <row r="20" spans="1:11" x14ac:dyDescent="0.25">
      <c r="A20" s="11"/>
      <c r="B20" s="240"/>
      <c r="C20" s="240">
        <f>D20</f>
        <v>-2000000</v>
      </c>
      <c r="D20" s="240">
        <f>D6*-1</f>
        <v>-2000000</v>
      </c>
      <c r="E20" s="240"/>
      <c r="F20" s="240"/>
      <c r="G20" s="241"/>
      <c r="H20" s="189"/>
      <c r="I20" s="189"/>
      <c r="J20" s="189"/>
      <c r="K20" s="189"/>
    </row>
    <row r="21" spans="1:11" x14ac:dyDescent="0.25">
      <c r="A21" s="11">
        <v>1</v>
      </c>
      <c r="B21" s="240">
        <f>D2</f>
        <v>2100000</v>
      </c>
      <c r="C21" s="240">
        <f t="shared" ref="C21:C84" si="0">IF(A21&lt;=$D$10,D21+$D$13,0)</f>
        <v>273000</v>
      </c>
      <c r="D21" s="240">
        <f t="shared" ref="D21:D84" si="1">E21+F21</f>
        <v>273000</v>
      </c>
      <c r="E21" s="240">
        <f t="shared" ref="E21:E84" si="2">B21*$D$11</f>
        <v>63000</v>
      </c>
      <c r="F21" s="199">
        <f t="shared" ref="F21:F84" si="3">IF(A21&lt;=$D$10,$D$12*-1,0)</f>
        <v>210000</v>
      </c>
      <c r="G21" s="241">
        <f t="shared" ref="G21:G84" si="4">B21-F21</f>
        <v>1890000</v>
      </c>
      <c r="H21" s="189"/>
      <c r="I21" s="189"/>
      <c r="J21" s="189"/>
      <c r="K21" s="189"/>
    </row>
    <row r="22" spans="1:11" x14ac:dyDescent="0.25">
      <c r="A22" s="19">
        <f t="shared" ref="A22:A85" si="5">A21+1</f>
        <v>2</v>
      </c>
      <c r="B22" s="199">
        <f t="shared" ref="B22:B85" si="6">B21-F21</f>
        <v>1890000</v>
      </c>
      <c r="C22" s="240">
        <f t="shared" si="0"/>
        <v>266700</v>
      </c>
      <c r="D22" s="240">
        <f t="shared" si="1"/>
        <v>266700</v>
      </c>
      <c r="E22" s="240">
        <f t="shared" si="2"/>
        <v>56700</v>
      </c>
      <c r="F22" s="199">
        <f t="shared" si="3"/>
        <v>210000</v>
      </c>
      <c r="G22" s="241">
        <f t="shared" si="4"/>
        <v>1680000</v>
      </c>
    </row>
    <row r="23" spans="1:11" x14ac:dyDescent="0.25">
      <c r="A23" s="19">
        <f t="shared" si="5"/>
        <v>3</v>
      </c>
      <c r="B23" s="199">
        <f t="shared" si="6"/>
        <v>1680000</v>
      </c>
      <c r="C23" s="240">
        <f t="shared" si="0"/>
        <v>260400</v>
      </c>
      <c r="D23" s="240">
        <f t="shared" si="1"/>
        <v>260400</v>
      </c>
      <c r="E23" s="240">
        <f t="shared" si="2"/>
        <v>50400</v>
      </c>
      <c r="F23" s="199">
        <f t="shared" si="3"/>
        <v>210000</v>
      </c>
      <c r="G23" s="241">
        <f t="shared" si="4"/>
        <v>1470000</v>
      </c>
    </row>
    <row r="24" spans="1:11" x14ac:dyDescent="0.25">
      <c r="A24" s="19">
        <f t="shared" si="5"/>
        <v>4</v>
      </c>
      <c r="B24" s="199">
        <f t="shared" si="6"/>
        <v>1470000</v>
      </c>
      <c r="C24" s="240">
        <f t="shared" si="0"/>
        <v>254100</v>
      </c>
      <c r="D24" s="240">
        <f t="shared" si="1"/>
        <v>254100</v>
      </c>
      <c r="E24" s="240">
        <f t="shared" si="2"/>
        <v>44100</v>
      </c>
      <c r="F24" s="199">
        <f t="shared" si="3"/>
        <v>210000</v>
      </c>
      <c r="G24" s="241">
        <f t="shared" si="4"/>
        <v>1260000</v>
      </c>
    </row>
    <row r="25" spans="1:11" x14ac:dyDescent="0.25">
      <c r="A25" s="19">
        <f t="shared" si="5"/>
        <v>5</v>
      </c>
      <c r="B25" s="199">
        <f t="shared" si="6"/>
        <v>1260000</v>
      </c>
      <c r="C25" s="240">
        <f t="shared" si="0"/>
        <v>247800</v>
      </c>
      <c r="D25" s="240">
        <f t="shared" si="1"/>
        <v>247800</v>
      </c>
      <c r="E25" s="240">
        <f t="shared" si="2"/>
        <v>37800</v>
      </c>
      <c r="F25" s="199">
        <f t="shared" si="3"/>
        <v>210000</v>
      </c>
      <c r="G25" s="241">
        <f t="shared" si="4"/>
        <v>1050000</v>
      </c>
    </row>
    <row r="26" spans="1:11" x14ac:dyDescent="0.25">
      <c r="A26" s="19">
        <f t="shared" si="5"/>
        <v>6</v>
      </c>
      <c r="B26" s="199">
        <f t="shared" si="6"/>
        <v>1050000</v>
      </c>
      <c r="C26" s="240">
        <f t="shared" si="0"/>
        <v>241500</v>
      </c>
      <c r="D26" s="240">
        <f t="shared" si="1"/>
        <v>241500</v>
      </c>
      <c r="E26" s="240">
        <f t="shared" si="2"/>
        <v>31500</v>
      </c>
      <c r="F26" s="199">
        <f t="shared" si="3"/>
        <v>210000</v>
      </c>
      <c r="G26" s="241">
        <f t="shared" si="4"/>
        <v>840000</v>
      </c>
    </row>
    <row r="27" spans="1:11" x14ac:dyDescent="0.25">
      <c r="A27" s="19">
        <f t="shared" si="5"/>
        <v>7</v>
      </c>
      <c r="B27" s="199">
        <f t="shared" si="6"/>
        <v>840000</v>
      </c>
      <c r="C27" s="240">
        <f t="shared" si="0"/>
        <v>235200</v>
      </c>
      <c r="D27" s="240">
        <f t="shared" si="1"/>
        <v>235200</v>
      </c>
      <c r="E27" s="240">
        <f t="shared" si="2"/>
        <v>25200</v>
      </c>
      <c r="F27" s="199">
        <f t="shared" si="3"/>
        <v>210000</v>
      </c>
      <c r="G27" s="241">
        <f t="shared" si="4"/>
        <v>630000</v>
      </c>
    </row>
    <row r="28" spans="1:11" x14ac:dyDescent="0.25">
      <c r="A28" s="19">
        <f t="shared" si="5"/>
        <v>8</v>
      </c>
      <c r="B28" s="199">
        <f t="shared" si="6"/>
        <v>630000</v>
      </c>
      <c r="C28" s="240">
        <f t="shared" si="0"/>
        <v>228900</v>
      </c>
      <c r="D28" s="240">
        <f t="shared" si="1"/>
        <v>228900</v>
      </c>
      <c r="E28" s="240">
        <f t="shared" si="2"/>
        <v>18900</v>
      </c>
      <c r="F28" s="199">
        <f t="shared" si="3"/>
        <v>210000</v>
      </c>
      <c r="G28" s="241">
        <f t="shared" si="4"/>
        <v>420000</v>
      </c>
    </row>
    <row r="29" spans="1:11" x14ac:dyDescent="0.25">
      <c r="A29" s="19">
        <f t="shared" si="5"/>
        <v>9</v>
      </c>
      <c r="B29" s="199">
        <f t="shared" si="6"/>
        <v>420000</v>
      </c>
      <c r="C29" s="240">
        <f t="shared" si="0"/>
        <v>222600</v>
      </c>
      <c r="D29" s="240">
        <f t="shared" si="1"/>
        <v>222600</v>
      </c>
      <c r="E29" s="240">
        <f t="shared" si="2"/>
        <v>12600</v>
      </c>
      <c r="F29" s="199">
        <f t="shared" si="3"/>
        <v>210000</v>
      </c>
      <c r="G29" s="241">
        <f t="shared" si="4"/>
        <v>210000</v>
      </c>
    </row>
    <row r="30" spans="1:11" ht="13" thickBot="1" x14ac:dyDescent="0.3">
      <c r="A30" s="19">
        <f t="shared" si="5"/>
        <v>10</v>
      </c>
      <c r="B30" s="199">
        <f t="shared" si="6"/>
        <v>210000</v>
      </c>
      <c r="C30" s="240">
        <f t="shared" si="0"/>
        <v>216300</v>
      </c>
      <c r="D30" s="240">
        <f t="shared" si="1"/>
        <v>216300</v>
      </c>
      <c r="E30" s="240">
        <f t="shared" si="2"/>
        <v>6300</v>
      </c>
      <c r="F30" s="199">
        <f t="shared" si="3"/>
        <v>210000</v>
      </c>
      <c r="G30" s="241">
        <f t="shared" si="4"/>
        <v>0</v>
      </c>
    </row>
    <row r="31" spans="1:11" hidden="1" x14ac:dyDescent="0.25">
      <c r="A31" s="19">
        <f t="shared" si="5"/>
        <v>11</v>
      </c>
      <c r="B31" s="199">
        <f t="shared" si="6"/>
        <v>0</v>
      </c>
      <c r="C31" s="240">
        <f t="shared" si="0"/>
        <v>0</v>
      </c>
      <c r="D31" s="240">
        <f t="shared" si="1"/>
        <v>0</v>
      </c>
      <c r="E31" s="240">
        <f t="shared" si="2"/>
        <v>0</v>
      </c>
      <c r="F31" s="199">
        <f t="shared" si="3"/>
        <v>0</v>
      </c>
      <c r="G31" s="241">
        <f t="shared" si="4"/>
        <v>0</v>
      </c>
    </row>
    <row r="32" spans="1:11" hidden="1" x14ac:dyDescent="0.25">
      <c r="A32" s="19">
        <f t="shared" si="5"/>
        <v>12</v>
      </c>
      <c r="B32" s="199">
        <f t="shared" si="6"/>
        <v>0</v>
      </c>
      <c r="C32" s="240">
        <f t="shared" si="0"/>
        <v>0</v>
      </c>
      <c r="D32" s="240">
        <f t="shared" si="1"/>
        <v>0</v>
      </c>
      <c r="E32" s="240">
        <f t="shared" si="2"/>
        <v>0</v>
      </c>
      <c r="F32" s="199">
        <f t="shared" si="3"/>
        <v>0</v>
      </c>
      <c r="G32" s="241">
        <f t="shared" si="4"/>
        <v>0</v>
      </c>
    </row>
    <row r="33" spans="1:7" hidden="1" x14ac:dyDescent="0.25">
      <c r="A33" s="19">
        <f t="shared" si="5"/>
        <v>13</v>
      </c>
      <c r="B33" s="199">
        <f t="shared" si="6"/>
        <v>0</v>
      </c>
      <c r="C33" s="240">
        <f t="shared" si="0"/>
        <v>0</v>
      </c>
      <c r="D33" s="240">
        <f t="shared" si="1"/>
        <v>0</v>
      </c>
      <c r="E33" s="240">
        <f t="shared" si="2"/>
        <v>0</v>
      </c>
      <c r="F33" s="199">
        <f t="shared" si="3"/>
        <v>0</v>
      </c>
      <c r="G33" s="241">
        <f t="shared" si="4"/>
        <v>0</v>
      </c>
    </row>
    <row r="34" spans="1:7" hidden="1" x14ac:dyDescent="0.25">
      <c r="A34" s="19">
        <f t="shared" si="5"/>
        <v>14</v>
      </c>
      <c r="B34" s="199">
        <f t="shared" si="6"/>
        <v>0</v>
      </c>
      <c r="C34" s="240">
        <f t="shared" si="0"/>
        <v>0</v>
      </c>
      <c r="D34" s="240">
        <f t="shared" si="1"/>
        <v>0</v>
      </c>
      <c r="E34" s="240">
        <f t="shared" si="2"/>
        <v>0</v>
      </c>
      <c r="F34" s="199">
        <f t="shared" si="3"/>
        <v>0</v>
      </c>
      <c r="G34" s="241">
        <f t="shared" si="4"/>
        <v>0</v>
      </c>
    </row>
    <row r="35" spans="1:7" hidden="1" x14ac:dyDescent="0.25">
      <c r="A35" s="19">
        <f t="shared" si="5"/>
        <v>15</v>
      </c>
      <c r="B35" s="199">
        <f t="shared" si="6"/>
        <v>0</v>
      </c>
      <c r="C35" s="240">
        <f t="shared" si="0"/>
        <v>0</v>
      </c>
      <c r="D35" s="240">
        <f t="shared" si="1"/>
        <v>0</v>
      </c>
      <c r="E35" s="240">
        <f t="shared" si="2"/>
        <v>0</v>
      </c>
      <c r="F35" s="199">
        <f t="shared" si="3"/>
        <v>0</v>
      </c>
      <c r="G35" s="241">
        <f t="shared" si="4"/>
        <v>0</v>
      </c>
    </row>
    <row r="36" spans="1:7" hidden="1" x14ac:dyDescent="0.25">
      <c r="A36" s="19">
        <f t="shared" si="5"/>
        <v>16</v>
      </c>
      <c r="B36" s="199">
        <f t="shared" si="6"/>
        <v>0</v>
      </c>
      <c r="C36" s="240">
        <f t="shared" si="0"/>
        <v>0</v>
      </c>
      <c r="D36" s="240">
        <f t="shared" si="1"/>
        <v>0</v>
      </c>
      <c r="E36" s="240">
        <f t="shared" si="2"/>
        <v>0</v>
      </c>
      <c r="F36" s="199">
        <f t="shared" si="3"/>
        <v>0</v>
      </c>
      <c r="G36" s="241">
        <f t="shared" si="4"/>
        <v>0</v>
      </c>
    </row>
    <row r="37" spans="1:7" hidden="1" x14ac:dyDescent="0.25">
      <c r="A37" s="19">
        <f t="shared" si="5"/>
        <v>17</v>
      </c>
      <c r="B37" s="199">
        <f t="shared" si="6"/>
        <v>0</v>
      </c>
      <c r="C37" s="240">
        <f t="shared" si="0"/>
        <v>0</v>
      </c>
      <c r="D37" s="240">
        <f t="shared" si="1"/>
        <v>0</v>
      </c>
      <c r="E37" s="240">
        <f t="shared" si="2"/>
        <v>0</v>
      </c>
      <c r="F37" s="199">
        <f t="shared" si="3"/>
        <v>0</v>
      </c>
      <c r="G37" s="241">
        <f t="shared" si="4"/>
        <v>0</v>
      </c>
    </row>
    <row r="38" spans="1:7" hidden="1" x14ac:dyDescent="0.25">
      <c r="A38" s="19">
        <f t="shared" si="5"/>
        <v>18</v>
      </c>
      <c r="B38" s="199">
        <f t="shared" si="6"/>
        <v>0</v>
      </c>
      <c r="C38" s="240">
        <f t="shared" si="0"/>
        <v>0</v>
      </c>
      <c r="D38" s="240">
        <f t="shared" si="1"/>
        <v>0</v>
      </c>
      <c r="E38" s="240">
        <f t="shared" si="2"/>
        <v>0</v>
      </c>
      <c r="F38" s="199">
        <f t="shared" si="3"/>
        <v>0</v>
      </c>
      <c r="G38" s="241">
        <f t="shared" si="4"/>
        <v>0</v>
      </c>
    </row>
    <row r="39" spans="1:7" hidden="1" x14ac:dyDescent="0.25">
      <c r="A39" s="19">
        <f t="shared" si="5"/>
        <v>19</v>
      </c>
      <c r="B39" s="199">
        <f t="shared" si="6"/>
        <v>0</v>
      </c>
      <c r="C39" s="240">
        <f t="shared" si="0"/>
        <v>0</v>
      </c>
      <c r="D39" s="240">
        <f t="shared" si="1"/>
        <v>0</v>
      </c>
      <c r="E39" s="240">
        <f t="shared" si="2"/>
        <v>0</v>
      </c>
      <c r="F39" s="199">
        <f t="shared" si="3"/>
        <v>0</v>
      </c>
      <c r="G39" s="241">
        <f t="shared" si="4"/>
        <v>0</v>
      </c>
    </row>
    <row r="40" spans="1:7" hidden="1" x14ac:dyDescent="0.25">
      <c r="A40" s="19">
        <f t="shared" si="5"/>
        <v>20</v>
      </c>
      <c r="B40" s="199">
        <f t="shared" si="6"/>
        <v>0</v>
      </c>
      <c r="C40" s="240">
        <f t="shared" si="0"/>
        <v>0</v>
      </c>
      <c r="D40" s="240">
        <f t="shared" si="1"/>
        <v>0</v>
      </c>
      <c r="E40" s="240">
        <f t="shared" si="2"/>
        <v>0</v>
      </c>
      <c r="F40" s="199">
        <f t="shared" si="3"/>
        <v>0</v>
      </c>
      <c r="G40" s="241">
        <f t="shared" si="4"/>
        <v>0</v>
      </c>
    </row>
    <row r="41" spans="1:7" hidden="1" x14ac:dyDescent="0.25">
      <c r="A41" s="19">
        <f t="shared" si="5"/>
        <v>21</v>
      </c>
      <c r="B41" s="199">
        <f t="shared" si="6"/>
        <v>0</v>
      </c>
      <c r="C41" s="240">
        <f t="shared" si="0"/>
        <v>0</v>
      </c>
      <c r="D41" s="240">
        <f t="shared" si="1"/>
        <v>0</v>
      </c>
      <c r="E41" s="240">
        <f t="shared" si="2"/>
        <v>0</v>
      </c>
      <c r="F41" s="199">
        <f t="shared" si="3"/>
        <v>0</v>
      </c>
      <c r="G41" s="241">
        <f t="shared" si="4"/>
        <v>0</v>
      </c>
    </row>
    <row r="42" spans="1:7" hidden="1" x14ac:dyDescent="0.25">
      <c r="A42" s="19">
        <f t="shared" si="5"/>
        <v>22</v>
      </c>
      <c r="B42" s="199">
        <f t="shared" si="6"/>
        <v>0</v>
      </c>
      <c r="C42" s="240">
        <f t="shared" si="0"/>
        <v>0</v>
      </c>
      <c r="D42" s="240">
        <f t="shared" si="1"/>
        <v>0</v>
      </c>
      <c r="E42" s="240">
        <f t="shared" si="2"/>
        <v>0</v>
      </c>
      <c r="F42" s="199">
        <f t="shared" si="3"/>
        <v>0</v>
      </c>
      <c r="G42" s="241">
        <f t="shared" si="4"/>
        <v>0</v>
      </c>
    </row>
    <row r="43" spans="1:7" hidden="1" x14ac:dyDescent="0.25">
      <c r="A43" s="19">
        <f t="shared" si="5"/>
        <v>23</v>
      </c>
      <c r="B43" s="199">
        <f t="shared" si="6"/>
        <v>0</v>
      </c>
      <c r="C43" s="240">
        <f t="shared" si="0"/>
        <v>0</v>
      </c>
      <c r="D43" s="240">
        <f t="shared" si="1"/>
        <v>0</v>
      </c>
      <c r="E43" s="240">
        <f t="shared" si="2"/>
        <v>0</v>
      </c>
      <c r="F43" s="199">
        <f t="shared" si="3"/>
        <v>0</v>
      </c>
      <c r="G43" s="241">
        <f t="shared" si="4"/>
        <v>0</v>
      </c>
    </row>
    <row r="44" spans="1:7" hidden="1" x14ac:dyDescent="0.25">
      <c r="A44" s="19">
        <f t="shared" si="5"/>
        <v>24</v>
      </c>
      <c r="B44" s="199">
        <f t="shared" si="6"/>
        <v>0</v>
      </c>
      <c r="C44" s="240">
        <f t="shared" si="0"/>
        <v>0</v>
      </c>
      <c r="D44" s="240">
        <f t="shared" si="1"/>
        <v>0</v>
      </c>
      <c r="E44" s="240">
        <f t="shared" si="2"/>
        <v>0</v>
      </c>
      <c r="F44" s="199">
        <f t="shared" si="3"/>
        <v>0</v>
      </c>
      <c r="G44" s="241">
        <f t="shared" si="4"/>
        <v>0</v>
      </c>
    </row>
    <row r="45" spans="1:7" hidden="1" x14ac:dyDescent="0.25">
      <c r="A45" s="19">
        <f t="shared" si="5"/>
        <v>25</v>
      </c>
      <c r="B45" s="199">
        <f t="shared" si="6"/>
        <v>0</v>
      </c>
      <c r="C45" s="240">
        <f t="shared" si="0"/>
        <v>0</v>
      </c>
      <c r="D45" s="240">
        <f t="shared" si="1"/>
        <v>0</v>
      </c>
      <c r="E45" s="240">
        <f t="shared" si="2"/>
        <v>0</v>
      </c>
      <c r="F45" s="199">
        <f t="shared" si="3"/>
        <v>0</v>
      </c>
      <c r="G45" s="241">
        <f t="shared" si="4"/>
        <v>0</v>
      </c>
    </row>
    <row r="46" spans="1:7" hidden="1" x14ac:dyDescent="0.25">
      <c r="A46" s="19">
        <f t="shared" si="5"/>
        <v>26</v>
      </c>
      <c r="B46" s="199">
        <f t="shared" si="6"/>
        <v>0</v>
      </c>
      <c r="C46" s="240">
        <f t="shared" si="0"/>
        <v>0</v>
      </c>
      <c r="D46" s="240">
        <f t="shared" si="1"/>
        <v>0</v>
      </c>
      <c r="E46" s="240">
        <f t="shared" si="2"/>
        <v>0</v>
      </c>
      <c r="F46" s="199">
        <f t="shared" si="3"/>
        <v>0</v>
      </c>
      <c r="G46" s="241">
        <f t="shared" si="4"/>
        <v>0</v>
      </c>
    </row>
    <row r="47" spans="1:7" hidden="1" x14ac:dyDescent="0.25">
      <c r="A47" s="19">
        <f t="shared" si="5"/>
        <v>27</v>
      </c>
      <c r="B47" s="199">
        <f t="shared" si="6"/>
        <v>0</v>
      </c>
      <c r="C47" s="240">
        <f t="shared" si="0"/>
        <v>0</v>
      </c>
      <c r="D47" s="240">
        <f t="shared" si="1"/>
        <v>0</v>
      </c>
      <c r="E47" s="240">
        <f t="shared" si="2"/>
        <v>0</v>
      </c>
      <c r="F47" s="199">
        <f t="shared" si="3"/>
        <v>0</v>
      </c>
      <c r="G47" s="241">
        <f t="shared" si="4"/>
        <v>0</v>
      </c>
    </row>
    <row r="48" spans="1:7" hidden="1" x14ac:dyDescent="0.25">
      <c r="A48" s="19">
        <f t="shared" si="5"/>
        <v>28</v>
      </c>
      <c r="B48" s="199">
        <f t="shared" si="6"/>
        <v>0</v>
      </c>
      <c r="C48" s="240">
        <f t="shared" si="0"/>
        <v>0</v>
      </c>
      <c r="D48" s="240">
        <f t="shared" si="1"/>
        <v>0</v>
      </c>
      <c r="E48" s="240">
        <f t="shared" si="2"/>
        <v>0</v>
      </c>
      <c r="F48" s="199">
        <f t="shared" si="3"/>
        <v>0</v>
      </c>
      <c r="G48" s="241">
        <f t="shared" si="4"/>
        <v>0</v>
      </c>
    </row>
    <row r="49" spans="1:7" hidden="1" x14ac:dyDescent="0.25">
      <c r="A49" s="19">
        <f t="shared" si="5"/>
        <v>29</v>
      </c>
      <c r="B49" s="199">
        <f t="shared" si="6"/>
        <v>0</v>
      </c>
      <c r="C49" s="240">
        <f t="shared" si="0"/>
        <v>0</v>
      </c>
      <c r="D49" s="240">
        <f t="shared" si="1"/>
        <v>0</v>
      </c>
      <c r="E49" s="240">
        <f t="shared" si="2"/>
        <v>0</v>
      </c>
      <c r="F49" s="199">
        <f t="shared" si="3"/>
        <v>0</v>
      </c>
      <c r="G49" s="241">
        <f t="shared" si="4"/>
        <v>0</v>
      </c>
    </row>
    <row r="50" spans="1:7" hidden="1" x14ac:dyDescent="0.25">
      <c r="A50" s="19">
        <f t="shared" si="5"/>
        <v>30</v>
      </c>
      <c r="B50" s="199">
        <f t="shared" si="6"/>
        <v>0</v>
      </c>
      <c r="C50" s="240">
        <f t="shared" si="0"/>
        <v>0</v>
      </c>
      <c r="D50" s="240">
        <f t="shared" si="1"/>
        <v>0</v>
      </c>
      <c r="E50" s="240">
        <f t="shared" si="2"/>
        <v>0</v>
      </c>
      <c r="F50" s="199">
        <f t="shared" si="3"/>
        <v>0</v>
      </c>
      <c r="G50" s="241">
        <f t="shared" si="4"/>
        <v>0</v>
      </c>
    </row>
    <row r="51" spans="1:7" hidden="1" x14ac:dyDescent="0.25">
      <c r="A51" s="19">
        <f t="shared" si="5"/>
        <v>31</v>
      </c>
      <c r="B51" s="199">
        <f t="shared" si="6"/>
        <v>0</v>
      </c>
      <c r="C51" s="240">
        <f t="shared" si="0"/>
        <v>0</v>
      </c>
      <c r="D51" s="240">
        <f t="shared" si="1"/>
        <v>0</v>
      </c>
      <c r="E51" s="240">
        <f t="shared" si="2"/>
        <v>0</v>
      </c>
      <c r="F51" s="199">
        <f t="shared" si="3"/>
        <v>0</v>
      </c>
      <c r="G51" s="241">
        <f t="shared" si="4"/>
        <v>0</v>
      </c>
    </row>
    <row r="52" spans="1:7" hidden="1" x14ac:dyDescent="0.25">
      <c r="A52" s="19">
        <f t="shared" si="5"/>
        <v>32</v>
      </c>
      <c r="B52" s="199">
        <f t="shared" si="6"/>
        <v>0</v>
      </c>
      <c r="C52" s="240">
        <f t="shared" si="0"/>
        <v>0</v>
      </c>
      <c r="D52" s="240">
        <f t="shared" si="1"/>
        <v>0</v>
      </c>
      <c r="E52" s="240">
        <f t="shared" si="2"/>
        <v>0</v>
      </c>
      <c r="F52" s="199">
        <f t="shared" si="3"/>
        <v>0</v>
      </c>
      <c r="G52" s="241">
        <f t="shared" si="4"/>
        <v>0</v>
      </c>
    </row>
    <row r="53" spans="1:7" hidden="1" x14ac:dyDescent="0.25">
      <c r="A53" s="19">
        <f t="shared" si="5"/>
        <v>33</v>
      </c>
      <c r="B53" s="199">
        <f t="shared" si="6"/>
        <v>0</v>
      </c>
      <c r="C53" s="240">
        <f t="shared" si="0"/>
        <v>0</v>
      </c>
      <c r="D53" s="240">
        <f t="shared" si="1"/>
        <v>0</v>
      </c>
      <c r="E53" s="240">
        <f t="shared" si="2"/>
        <v>0</v>
      </c>
      <c r="F53" s="199">
        <f t="shared" si="3"/>
        <v>0</v>
      </c>
      <c r="G53" s="241">
        <f t="shared" si="4"/>
        <v>0</v>
      </c>
    </row>
    <row r="54" spans="1:7" hidden="1" x14ac:dyDescent="0.25">
      <c r="A54" s="19">
        <f t="shared" si="5"/>
        <v>34</v>
      </c>
      <c r="B54" s="199">
        <f t="shared" si="6"/>
        <v>0</v>
      </c>
      <c r="C54" s="240">
        <f t="shared" si="0"/>
        <v>0</v>
      </c>
      <c r="D54" s="240">
        <f t="shared" si="1"/>
        <v>0</v>
      </c>
      <c r="E54" s="240">
        <f t="shared" si="2"/>
        <v>0</v>
      </c>
      <c r="F54" s="199">
        <f t="shared" si="3"/>
        <v>0</v>
      </c>
      <c r="G54" s="241">
        <f t="shared" si="4"/>
        <v>0</v>
      </c>
    </row>
    <row r="55" spans="1:7" hidden="1" x14ac:dyDescent="0.25">
      <c r="A55" s="19">
        <f t="shared" si="5"/>
        <v>35</v>
      </c>
      <c r="B55" s="199">
        <f t="shared" si="6"/>
        <v>0</v>
      </c>
      <c r="C55" s="240">
        <f t="shared" si="0"/>
        <v>0</v>
      </c>
      <c r="D55" s="240">
        <f t="shared" si="1"/>
        <v>0</v>
      </c>
      <c r="E55" s="240">
        <f t="shared" si="2"/>
        <v>0</v>
      </c>
      <c r="F55" s="199">
        <f t="shared" si="3"/>
        <v>0</v>
      </c>
      <c r="G55" s="241">
        <f t="shared" si="4"/>
        <v>0</v>
      </c>
    </row>
    <row r="56" spans="1:7" hidden="1" x14ac:dyDescent="0.25">
      <c r="A56" s="19">
        <f t="shared" si="5"/>
        <v>36</v>
      </c>
      <c r="B56" s="199">
        <f t="shared" si="6"/>
        <v>0</v>
      </c>
      <c r="C56" s="240">
        <f t="shared" si="0"/>
        <v>0</v>
      </c>
      <c r="D56" s="240">
        <f t="shared" si="1"/>
        <v>0</v>
      </c>
      <c r="E56" s="240">
        <f t="shared" si="2"/>
        <v>0</v>
      </c>
      <c r="F56" s="199">
        <f t="shared" si="3"/>
        <v>0</v>
      </c>
      <c r="G56" s="241">
        <f t="shared" si="4"/>
        <v>0</v>
      </c>
    </row>
    <row r="57" spans="1:7" hidden="1" x14ac:dyDescent="0.25">
      <c r="A57" s="19">
        <f t="shared" si="5"/>
        <v>37</v>
      </c>
      <c r="B57" s="199">
        <f t="shared" si="6"/>
        <v>0</v>
      </c>
      <c r="C57" s="240">
        <f t="shared" si="0"/>
        <v>0</v>
      </c>
      <c r="D57" s="240">
        <f t="shared" si="1"/>
        <v>0</v>
      </c>
      <c r="E57" s="240">
        <f t="shared" si="2"/>
        <v>0</v>
      </c>
      <c r="F57" s="199">
        <f t="shared" si="3"/>
        <v>0</v>
      </c>
      <c r="G57" s="241">
        <f t="shared" si="4"/>
        <v>0</v>
      </c>
    </row>
    <row r="58" spans="1:7" hidden="1" x14ac:dyDescent="0.25">
      <c r="A58" s="19">
        <f t="shared" si="5"/>
        <v>38</v>
      </c>
      <c r="B58" s="199">
        <f t="shared" si="6"/>
        <v>0</v>
      </c>
      <c r="C58" s="240">
        <f t="shared" si="0"/>
        <v>0</v>
      </c>
      <c r="D58" s="240">
        <f t="shared" si="1"/>
        <v>0</v>
      </c>
      <c r="E58" s="240">
        <f t="shared" si="2"/>
        <v>0</v>
      </c>
      <c r="F58" s="199">
        <f t="shared" si="3"/>
        <v>0</v>
      </c>
      <c r="G58" s="241">
        <f t="shared" si="4"/>
        <v>0</v>
      </c>
    </row>
    <row r="59" spans="1:7" hidden="1" x14ac:dyDescent="0.25">
      <c r="A59" s="19">
        <f t="shared" si="5"/>
        <v>39</v>
      </c>
      <c r="B59" s="199">
        <f t="shared" si="6"/>
        <v>0</v>
      </c>
      <c r="C59" s="240">
        <f t="shared" si="0"/>
        <v>0</v>
      </c>
      <c r="D59" s="240">
        <f t="shared" si="1"/>
        <v>0</v>
      </c>
      <c r="E59" s="240">
        <f t="shared" si="2"/>
        <v>0</v>
      </c>
      <c r="F59" s="199">
        <f t="shared" si="3"/>
        <v>0</v>
      </c>
      <c r="G59" s="241">
        <f t="shared" si="4"/>
        <v>0</v>
      </c>
    </row>
    <row r="60" spans="1:7" ht="13" hidden="1" thickBot="1" x14ac:dyDescent="0.3">
      <c r="A60" s="19">
        <f t="shared" si="5"/>
        <v>40</v>
      </c>
      <c r="B60" s="199">
        <f t="shared" si="6"/>
        <v>0</v>
      </c>
      <c r="C60" s="240">
        <f t="shared" si="0"/>
        <v>0</v>
      </c>
      <c r="D60" s="240">
        <f t="shared" si="1"/>
        <v>0</v>
      </c>
      <c r="E60" s="240">
        <f t="shared" si="2"/>
        <v>0</v>
      </c>
      <c r="F60" s="199">
        <f t="shared" si="3"/>
        <v>0</v>
      </c>
      <c r="G60" s="241">
        <f t="shared" si="4"/>
        <v>0</v>
      </c>
    </row>
    <row r="61" spans="1:7" ht="13" hidden="1" thickBot="1" x14ac:dyDescent="0.3">
      <c r="A61" s="19">
        <f t="shared" si="5"/>
        <v>41</v>
      </c>
      <c r="B61" s="199">
        <f t="shared" si="6"/>
        <v>0</v>
      </c>
      <c r="C61" s="240">
        <f t="shared" si="0"/>
        <v>0</v>
      </c>
      <c r="D61" s="240">
        <f t="shared" si="1"/>
        <v>0</v>
      </c>
      <c r="E61" s="240">
        <f t="shared" si="2"/>
        <v>0</v>
      </c>
      <c r="F61" s="199">
        <f t="shared" si="3"/>
        <v>0</v>
      </c>
      <c r="G61" s="241">
        <f t="shared" si="4"/>
        <v>0</v>
      </c>
    </row>
    <row r="62" spans="1:7" ht="13" hidden="1" thickBot="1" x14ac:dyDescent="0.3">
      <c r="A62" s="19">
        <f t="shared" si="5"/>
        <v>42</v>
      </c>
      <c r="B62" s="199">
        <f t="shared" si="6"/>
        <v>0</v>
      </c>
      <c r="C62" s="240">
        <f t="shared" si="0"/>
        <v>0</v>
      </c>
      <c r="D62" s="240">
        <f t="shared" si="1"/>
        <v>0</v>
      </c>
      <c r="E62" s="240">
        <f t="shared" si="2"/>
        <v>0</v>
      </c>
      <c r="F62" s="199">
        <f t="shared" si="3"/>
        <v>0</v>
      </c>
      <c r="G62" s="241">
        <f t="shared" si="4"/>
        <v>0</v>
      </c>
    </row>
    <row r="63" spans="1:7" ht="13" hidden="1" thickBot="1" x14ac:dyDescent="0.3">
      <c r="A63" s="19">
        <f t="shared" si="5"/>
        <v>43</v>
      </c>
      <c r="B63" s="199">
        <f t="shared" si="6"/>
        <v>0</v>
      </c>
      <c r="C63" s="240">
        <f t="shared" si="0"/>
        <v>0</v>
      </c>
      <c r="D63" s="240">
        <f t="shared" si="1"/>
        <v>0</v>
      </c>
      <c r="E63" s="240">
        <f t="shared" si="2"/>
        <v>0</v>
      </c>
      <c r="F63" s="199">
        <f t="shared" si="3"/>
        <v>0</v>
      </c>
      <c r="G63" s="241">
        <f t="shared" si="4"/>
        <v>0</v>
      </c>
    </row>
    <row r="64" spans="1:7" ht="13" hidden="1" thickBot="1" x14ac:dyDescent="0.3">
      <c r="A64" s="19">
        <f t="shared" si="5"/>
        <v>44</v>
      </c>
      <c r="B64" s="199">
        <f t="shared" si="6"/>
        <v>0</v>
      </c>
      <c r="C64" s="240">
        <f t="shared" si="0"/>
        <v>0</v>
      </c>
      <c r="D64" s="240">
        <f t="shared" si="1"/>
        <v>0</v>
      </c>
      <c r="E64" s="240">
        <f t="shared" si="2"/>
        <v>0</v>
      </c>
      <c r="F64" s="199">
        <f t="shared" si="3"/>
        <v>0</v>
      </c>
      <c r="G64" s="241">
        <f t="shared" si="4"/>
        <v>0</v>
      </c>
    </row>
    <row r="65" spans="1:7" ht="13" hidden="1" thickBot="1" x14ac:dyDescent="0.3">
      <c r="A65" s="19">
        <f t="shared" si="5"/>
        <v>45</v>
      </c>
      <c r="B65" s="199">
        <f t="shared" si="6"/>
        <v>0</v>
      </c>
      <c r="C65" s="240">
        <f t="shared" si="0"/>
        <v>0</v>
      </c>
      <c r="D65" s="240">
        <f t="shared" si="1"/>
        <v>0</v>
      </c>
      <c r="E65" s="240">
        <f t="shared" si="2"/>
        <v>0</v>
      </c>
      <c r="F65" s="199">
        <f t="shared" si="3"/>
        <v>0</v>
      </c>
      <c r="G65" s="241">
        <f t="shared" si="4"/>
        <v>0</v>
      </c>
    </row>
    <row r="66" spans="1:7" ht="13" hidden="1" thickBot="1" x14ac:dyDescent="0.3">
      <c r="A66" s="19">
        <f t="shared" si="5"/>
        <v>46</v>
      </c>
      <c r="B66" s="199">
        <f t="shared" si="6"/>
        <v>0</v>
      </c>
      <c r="C66" s="240">
        <f t="shared" si="0"/>
        <v>0</v>
      </c>
      <c r="D66" s="240">
        <f t="shared" si="1"/>
        <v>0</v>
      </c>
      <c r="E66" s="240">
        <f t="shared" si="2"/>
        <v>0</v>
      </c>
      <c r="F66" s="199">
        <f t="shared" si="3"/>
        <v>0</v>
      </c>
      <c r="G66" s="241">
        <f t="shared" si="4"/>
        <v>0</v>
      </c>
    </row>
    <row r="67" spans="1:7" ht="13" hidden="1" thickBot="1" x14ac:dyDescent="0.3">
      <c r="A67" s="19">
        <f t="shared" si="5"/>
        <v>47</v>
      </c>
      <c r="B67" s="199">
        <f t="shared" si="6"/>
        <v>0</v>
      </c>
      <c r="C67" s="240">
        <f t="shared" si="0"/>
        <v>0</v>
      </c>
      <c r="D67" s="240">
        <f t="shared" si="1"/>
        <v>0</v>
      </c>
      <c r="E67" s="240">
        <f t="shared" si="2"/>
        <v>0</v>
      </c>
      <c r="F67" s="199">
        <f t="shared" si="3"/>
        <v>0</v>
      </c>
      <c r="G67" s="241">
        <f t="shared" si="4"/>
        <v>0</v>
      </c>
    </row>
    <row r="68" spans="1:7" ht="13" hidden="1" thickBot="1" x14ac:dyDescent="0.3">
      <c r="A68" s="19">
        <f t="shared" si="5"/>
        <v>48</v>
      </c>
      <c r="B68" s="199">
        <f t="shared" si="6"/>
        <v>0</v>
      </c>
      <c r="C68" s="240">
        <f t="shared" si="0"/>
        <v>0</v>
      </c>
      <c r="D68" s="240">
        <f t="shared" si="1"/>
        <v>0</v>
      </c>
      <c r="E68" s="240">
        <f t="shared" si="2"/>
        <v>0</v>
      </c>
      <c r="F68" s="199">
        <f t="shared" si="3"/>
        <v>0</v>
      </c>
      <c r="G68" s="241">
        <f t="shared" si="4"/>
        <v>0</v>
      </c>
    </row>
    <row r="69" spans="1:7" ht="13" hidden="1" thickBot="1" x14ac:dyDescent="0.3">
      <c r="A69" s="19">
        <f t="shared" si="5"/>
        <v>49</v>
      </c>
      <c r="B69" s="199">
        <f t="shared" si="6"/>
        <v>0</v>
      </c>
      <c r="C69" s="240">
        <f t="shared" si="0"/>
        <v>0</v>
      </c>
      <c r="D69" s="240">
        <f t="shared" si="1"/>
        <v>0</v>
      </c>
      <c r="E69" s="240">
        <f t="shared" si="2"/>
        <v>0</v>
      </c>
      <c r="F69" s="199">
        <f t="shared" si="3"/>
        <v>0</v>
      </c>
      <c r="G69" s="241">
        <f t="shared" si="4"/>
        <v>0</v>
      </c>
    </row>
    <row r="70" spans="1:7" ht="13" hidden="1" thickBot="1" x14ac:dyDescent="0.3">
      <c r="A70" s="19">
        <f t="shared" si="5"/>
        <v>50</v>
      </c>
      <c r="B70" s="199">
        <f t="shared" si="6"/>
        <v>0</v>
      </c>
      <c r="C70" s="240">
        <f t="shared" si="0"/>
        <v>0</v>
      </c>
      <c r="D70" s="240">
        <f t="shared" si="1"/>
        <v>0</v>
      </c>
      <c r="E70" s="240">
        <f t="shared" si="2"/>
        <v>0</v>
      </c>
      <c r="F70" s="199">
        <f t="shared" si="3"/>
        <v>0</v>
      </c>
      <c r="G70" s="241">
        <f t="shared" si="4"/>
        <v>0</v>
      </c>
    </row>
    <row r="71" spans="1:7" ht="13" hidden="1" thickBot="1" x14ac:dyDescent="0.3">
      <c r="A71" s="19">
        <f t="shared" si="5"/>
        <v>51</v>
      </c>
      <c r="B71" s="199">
        <f t="shared" si="6"/>
        <v>0</v>
      </c>
      <c r="C71" s="240">
        <f t="shared" si="0"/>
        <v>0</v>
      </c>
      <c r="D71" s="240">
        <f t="shared" si="1"/>
        <v>0</v>
      </c>
      <c r="E71" s="240">
        <f t="shared" si="2"/>
        <v>0</v>
      </c>
      <c r="F71" s="199">
        <f t="shared" si="3"/>
        <v>0</v>
      </c>
      <c r="G71" s="241">
        <f t="shared" si="4"/>
        <v>0</v>
      </c>
    </row>
    <row r="72" spans="1:7" ht="13" hidden="1" thickBot="1" x14ac:dyDescent="0.3">
      <c r="A72" s="19">
        <f t="shared" si="5"/>
        <v>52</v>
      </c>
      <c r="B72" s="199">
        <f t="shared" si="6"/>
        <v>0</v>
      </c>
      <c r="C72" s="240">
        <f t="shared" si="0"/>
        <v>0</v>
      </c>
      <c r="D72" s="240">
        <f t="shared" si="1"/>
        <v>0</v>
      </c>
      <c r="E72" s="240">
        <f t="shared" si="2"/>
        <v>0</v>
      </c>
      <c r="F72" s="199">
        <f t="shared" si="3"/>
        <v>0</v>
      </c>
      <c r="G72" s="241">
        <f t="shared" si="4"/>
        <v>0</v>
      </c>
    </row>
    <row r="73" spans="1:7" ht="13" hidden="1" thickBot="1" x14ac:dyDescent="0.3">
      <c r="A73" s="19">
        <f t="shared" si="5"/>
        <v>53</v>
      </c>
      <c r="B73" s="199">
        <f t="shared" si="6"/>
        <v>0</v>
      </c>
      <c r="C73" s="240">
        <f t="shared" si="0"/>
        <v>0</v>
      </c>
      <c r="D73" s="240">
        <f t="shared" si="1"/>
        <v>0</v>
      </c>
      <c r="E73" s="240">
        <f t="shared" si="2"/>
        <v>0</v>
      </c>
      <c r="F73" s="199">
        <f t="shared" si="3"/>
        <v>0</v>
      </c>
      <c r="G73" s="241">
        <f t="shared" si="4"/>
        <v>0</v>
      </c>
    </row>
    <row r="74" spans="1:7" ht="13" hidden="1" thickBot="1" x14ac:dyDescent="0.3">
      <c r="A74" s="19">
        <f t="shared" si="5"/>
        <v>54</v>
      </c>
      <c r="B74" s="199">
        <f t="shared" si="6"/>
        <v>0</v>
      </c>
      <c r="C74" s="240">
        <f t="shared" si="0"/>
        <v>0</v>
      </c>
      <c r="D74" s="240">
        <f t="shared" si="1"/>
        <v>0</v>
      </c>
      <c r="E74" s="240">
        <f t="shared" si="2"/>
        <v>0</v>
      </c>
      <c r="F74" s="199">
        <f t="shared" si="3"/>
        <v>0</v>
      </c>
      <c r="G74" s="241">
        <f t="shared" si="4"/>
        <v>0</v>
      </c>
    </row>
    <row r="75" spans="1:7" ht="13" hidden="1" thickBot="1" x14ac:dyDescent="0.3">
      <c r="A75" s="19">
        <f t="shared" si="5"/>
        <v>55</v>
      </c>
      <c r="B75" s="199">
        <f t="shared" si="6"/>
        <v>0</v>
      </c>
      <c r="C75" s="240">
        <f t="shared" si="0"/>
        <v>0</v>
      </c>
      <c r="D75" s="240">
        <f t="shared" si="1"/>
        <v>0</v>
      </c>
      <c r="E75" s="240">
        <f t="shared" si="2"/>
        <v>0</v>
      </c>
      <c r="F75" s="199">
        <f t="shared" si="3"/>
        <v>0</v>
      </c>
      <c r="G75" s="241">
        <f t="shared" si="4"/>
        <v>0</v>
      </c>
    </row>
    <row r="76" spans="1:7" ht="13" hidden="1" thickBot="1" x14ac:dyDescent="0.3">
      <c r="A76" s="19">
        <f t="shared" si="5"/>
        <v>56</v>
      </c>
      <c r="B76" s="199">
        <f t="shared" si="6"/>
        <v>0</v>
      </c>
      <c r="C76" s="240">
        <f t="shared" si="0"/>
        <v>0</v>
      </c>
      <c r="D76" s="240">
        <f t="shared" si="1"/>
        <v>0</v>
      </c>
      <c r="E76" s="240">
        <f t="shared" si="2"/>
        <v>0</v>
      </c>
      <c r="F76" s="199">
        <f t="shared" si="3"/>
        <v>0</v>
      </c>
      <c r="G76" s="241">
        <f t="shared" si="4"/>
        <v>0</v>
      </c>
    </row>
    <row r="77" spans="1:7" ht="13" hidden="1" thickBot="1" x14ac:dyDescent="0.3">
      <c r="A77" s="19">
        <f t="shared" si="5"/>
        <v>57</v>
      </c>
      <c r="B77" s="199">
        <f t="shared" si="6"/>
        <v>0</v>
      </c>
      <c r="C77" s="240">
        <f t="shared" si="0"/>
        <v>0</v>
      </c>
      <c r="D77" s="240">
        <f t="shared" si="1"/>
        <v>0</v>
      </c>
      <c r="E77" s="240">
        <f t="shared" si="2"/>
        <v>0</v>
      </c>
      <c r="F77" s="199">
        <f t="shared" si="3"/>
        <v>0</v>
      </c>
      <c r="G77" s="241">
        <f t="shared" si="4"/>
        <v>0</v>
      </c>
    </row>
    <row r="78" spans="1:7" ht="13" hidden="1" thickBot="1" x14ac:dyDescent="0.3">
      <c r="A78" s="19">
        <f t="shared" si="5"/>
        <v>58</v>
      </c>
      <c r="B78" s="199">
        <f t="shared" si="6"/>
        <v>0</v>
      </c>
      <c r="C78" s="240">
        <f t="shared" si="0"/>
        <v>0</v>
      </c>
      <c r="D78" s="240">
        <f t="shared" si="1"/>
        <v>0</v>
      </c>
      <c r="E78" s="240">
        <f t="shared" si="2"/>
        <v>0</v>
      </c>
      <c r="F78" s="199">
        <f t="shared" si="3"/>
        <v>0</v>
      </c>
      <c r="G78" s="241">
        <f t="shared" si="4"/>
        <v>0</v>
      </c>
    </row>
    <row r="79" spans="1:7" ht="13" hidden="1" thickBot="1" x14ac:dyDescent="0.3">
      <c r="A79" s="19">
        <f t="shared" si="5"/>
        <v>59</v>
      </c>
      <c r="B79" s="199">
        <f t="shared" si="6"/>
        <v>0</v>
      </c>
      <c r="C79" s="240">
        <f t="shared" si="0"/>
        <v>0</v>
      </c>
      <c r="D79" s="240">
        <f t="shared" si="1"/>
        <v>0</v>
      </c>
      <c r="E79" s="240">
        <f t="shared" si="2"/>
        <v>0</v>
      </c>
      <c r="F79" s="199">
        <f t="shared" si="3"/>
        <v>0</v>
      </c>
      <c r="G79" s="241">
        <f t="shared" si="4"/>
        <v>0</v>
      </c>
    </row>
    <row r="80" spans="1:7" ht="13" hidden="1" thickBot="1" x14ac:dyDescent="0.3">
      <c r="A80" s="19">
        <f t="shared" si="5"/>
        <v>60</v>
      </c>
      <c r="B80" s="199">
        <f t="shared" si="6"/>
        <v>0</v>
      </c>
      <c r="C80" s="240">
        <f t="shared" si="0"/>
        <v>0</v>
      </c>
      <c r="D80" s="240">
        <f t="shared" si="1"/>
        <v>0</v>
      </c>
      <c r="E80" s="240">
        <f t="shared" si="2"/>
        <v>0</v>
      </c>
      <c r="F80" s="199">
        <f t="shared" si="3"/>
        <v>0</v>
      </c>
      <c r="G80" s="241">
        <f t="shared" si="4"/>
        <v>0</v>
      </c>
    </row>
    <row r="81" spans="1:7" ht="13" hidden="1" thickBot="1" x14ac:dyDescent="0.3">
      <c r="A81" s="19">
        <f t="shared" si="5"/>
        <v>61</v>
      </c>
      <c r="B81" s="199">
        <f t="shared" si="6"/>
        <v>0</v>
      </c>
      <c r="C81" s="240">
        <f t="shared" si="0"/>
        <v>0</v>
      </c>
      <c r="D81" s="240">
        <f t="shared" si="1"/>
        <v>0</v>
      </c>
      <c r="E81" s="240">
        <f t="shared" si="2"/>
        <v>0</v>
      </c>
      <c r="F81" s="199">
        <f t="shared" si="3"/>
        <v>0</v>
      </c>
      <c r="G81" s="241">
        <f t="shared" si="4"/>
        <v>0</v>
      </c>
    </row>
    <row r="82" spans="1:7" ht="13" hidden="1" thickBot="1" x14ac:dyDescent="0.3">
      <c r="A82" s="19">
        <f t="shared" si="5"/>
        <v>62</v>
      </c>
      <c r="B82" s="199">
        <f t="shared" si="6"/>
        <v>0</v>
      </c>
      <c r="C82" s="240">
        <f t="shared" si="0"/>
        <v>0</v>
      </c>
      <c r="D82" s="240">
        <f t="shared" si="1"/>
        <v>0</v>
      </c>
      <c r="E82" s="240">
        <f t="shared" si="2"/>
        <v>0</v>
      </c>
      <c r="F82" s="199">
        <f t="shared" si="3"/>
        <v>0</v>
      </c>
      <c r="G82" s="241">
        <f t="shared" si="4"/>
        <v>0</v>
      </c>
    </row>
    <row r="83" spans="1:7" ht="13" hidden="1" thickBot="1" x14ac:dyDescent="0.3">
      <c r="A83" s="19">
        <f t="shared" si="5"/>
        <v>63</v>
      </c>
      <c r="B83" s="199">
        <f t="shared" si="6"/>
        <v>0</v>
      </c>
      <c r="C83" s="240">
        <f t="shared" si="0"/>
        <v>0</v>
      </c>
      <c r="D83" s="240">
        <f t="shared" si="1"/>
        <v>0</v>
      </c>
      <c r="E83" s="240">
        <f t="shared" si="2"/>
        <v>0</v>
      </c>
      <c r="F83" s="199">
        <f t="shared" si="3"/>
        <v>0</v>
      </c>
      <c r="G83" s="241">
        <f t="shared" si="4"/>
        <v>0</v>
      </c>
    </row>
    <row r="84" spans="1:7" ht="13" hidden="1" thickBot="1" x14ac:dyDescent="0.3">
      <c r="A84" s="19">
        <f t="shared" si="5"/>
        <v>64</v>
      </c>
      <c r="B84" s="199">
        <f t="shared" si="6"/>
        <v>0</v>
      </c>
      <c r="C84" s="240">
        <f t="shared" si="0"/>
        <v>0</v>
      </c>
      <c r="D84" s="240">
        <f t="shared" si="1"/>
        <v>0</v>
      </c>
      <c r="E84" s="240">
        <f t="shared" si="2"/>
        <v>0</v>
      </c>
      <c r="F84" s="199">
        <f t="shared" si="3"/>
        <v>0</v>
      </c>
      <c r="G84" s="241">
        <f t="shared" si="4"/>
        <v>0</v>
      </c>
    </row>
    <row r="85" spans="1:7" ht="13" hidden="1" thickBot="1" x14ac:dyDescent="0.3">
      <c r="A85" s="19">
        <f t="shared" si="5"/>
        <v>65</v>
      </c>
      <c r="B85" s="199">
        <f t="shared" si="6"/>
        <v>0</v>
      </c>
      <c r="C85" s="240">
        <f t="shared" ref="C85:C148" si="7">IF(A85&lt;=$D$10,D85+$D$13,0)</f>
        <v>0</v>
      </c>
      <c r="D85" s="240">
        <f t="shared" ref="D85:D148" si="8">E85+F85</f>
        <v>0</v>
      </c>
      <c r="E85" s="240">
        <f t="shared" ref="E85:E148" si="9">B85*$D$11</f>
        <v>0</v>
      </c>
      <c r="F85" s="199">
        <f t="shared" ref="F85:F148" si="10">IF(A85&lt;=$D$10,$D$12*-1,0)</f>
        <v>0</v>
      </c>
      <c r="G85" s="241">
        <f t="shared" ref="G85:G148" si="11">B85-F85</f>
        <v>0</v>
      </c>
    </row>
    <row r="86" spans="1:7" ht="13" hidden="1" thickBot="1" x14ac:dyDescent="0.3">
      <c r="A86" s="19">
        <f t="shared" ref="A86:A149" si="12">A85+1</f>
        <v>66</v>
      </c>
      <c r="B86" s="199">
        <f t="shared" ref="B86:B149" si="13">B85-F85</f>
        <v>0</v>
      </c>
      <c r="C86" s="240">
        <f t="shared" si="7"/>
        <v>0</v>
      </c>
      <c r="D86" s="240">
        <f t="shared" si="8"/>
        <v>0</v>
      </c>
      <c r="E86" s="240">
        <f t="shared" si="9"/>
        <v>0</v>
      </c>
      <c r="F86" s="199">
        <f t="shared" si="10"/>
        <v>0</v>
      </c>
      <c r="G86" s="241">
        <f t="shared" si="11"/>
        <v>0</v>
      </c>
    </row>
    <row r="87" spans="1:7" ht="13" hidden="1" thickBot="1" x14ac:dyDescent="0.3">
      <c r="A87" s="19">
        <f t="shared" si="12"/>
        <v>67</v>
      </c>
      <c r="B87" s="199">
        <f t="shared" si="13"/>
        <v>0</v>
      </c>
      <c r="C87" s="240">
        <f t="shared" si="7"/>
        <v>0</v>
      </c>
      <c r="D87" s="240">
        <f t="shared" si="8"/>
        <v>0</v>
      </c>
      <c r="E87" s="240">
        <f t="shared" si="9"/>
        <v>0</v>
      </c>
      <c r="F87" s="199">
        <f t="shared" si="10"/>
        <v>0</v>
      </c>
      <c r="G87" s="241">
        <f t="shared" si="11"/>
        <v>0</v>
      </c>
    </row>
    <row r="88" spans="1:7" ht="13" hidden="1" thickBot="1" x14ac:dyDescent="0.3">
      <c r="A88" s="19">
        <f t="shared" si="12"/>
        <v>68</v>
      </c>
      <c r="B88" s="199">
        <f t="shared" si="13"/>
        <v>0</v>
      </c>
      <c r="C88" s="240">
        <f t="shared" si="7"/>
        <v>0</v>
      </c>
      <c r="D88" s="240">
        <f t="shared" si="8"/>
        <v>0</v>
      </c>
      <c r="E88" s="240">
        <f t="shared" si="9"/>
        <v>0</v>
      </c>
      <c r="F88" s="199">
        <f t="shared" si="10"/>
        <v>0</v>
      </c>
      <c r="G88" s="241">
        <f t="shared" si="11"/>
        <v>0</v>
      </c>
    </row>
    <row r="89" spans="1:7" ht="13" hidden="1" thickBot="1" x14ac:dyDescent="0.3">
      <c r="A89" s="19">
        <f t="shared" si="12"/>
        <v>69</v>
      </c>
      <c r="B89" s="199">
        <f t="shared" si="13"/>
        <v>0</v>
      </c>
      <c r="C89" s="240">
        <f t="shared" si="7"/>
        <v>0</v>
      </c>
      <c r="D89" s="240">
        <f t="shared" si="8"/>
        <v>0</v>
      </c>
      <c r="E89" s="240">
        <f t="shared" si="9"/>
        <v>0</v>
      </c>
      <c r="F89" s="199">
        <f t="shared" si="10"/>
        <v>0</v>
      </c>
      <c r="G89" s="241">
        <f t="shared" si="11"/>
        <v>0</v>
      </c>
    </row>
    <row r="90" spans="1:7" ht="13" hidden="1" thickBot="1" x14ac:dyDescent="0.3">
      <c r="A90" s="19">
        <f t="shared" si="12"/>
        <v>70</v>
      </c>
      <c r="B90" s="199">
        <f t="shared" si="13"/>
        <v>0</v>
      </c>
      <c r="C90" s="240">
        <f t="shared" si="7"/>
        <v>0</v>
      </c>
      <c r="D90" s="240">
        <f t="shared" si="8"/>
        <v>0</v>
      </c>
      <c r="E90" s="240">
        <f t="shared" si="9"/>
        <v>0</v>
      </c>
      <c r="F90" s="199">
        <f t="shared" si="10"/>
        <v>0</v>
      </c>
      <c r="G90" s="241">
        <f t="shared" si="11"/>
        <v>0</v>
      </c>
    </row>
    <row r="91" spans="1:7" ht="13" hidden="1" thickBot="1" x14ac:dyDescent="0.3">
      <c r="A91" s="19">
        <f t="shared" si="12"/>
        <v>71</v>
      </c>
      <c r="B91" s="199">
        <f t="shared" si="13"/>
        <v>0</v>
      </c>
      <c r="C91" s="240">
        <f t="shared" si="7"/>
        <v>0</v>
      </c>
      <c r="D91" s="240">
        <f t="shared" si="8"/>
        <v>0</v>
      </c>
      <c r="E91" s="240">
        <f t="shared" si="9"/>
        <v>0</v>
      </c>
      <c r="F91" s="199">
        <f t="shared" si="10"/>
        <v>0</v>
      </c>
      <c r="G91" s="241">
        <f t="shared" si="11"/>
        <v>0</v>
      </c>
    </row>
    <row r="92" spans="1:7" ht="13" hidden="1" thickBot="1" x14ac:dyDescent="0.3">
      <c r="A92" s="19">
        <f t="shared" si="12"/>
        <v>72</v>
      </c>
      <c r="B92" s="199">
        <f t="shared" si="13"/>
        <v>0</v>
      </c>
      <c r="C92" s="240">
        <f t="shared" si="7"/>
        <v>0</v>
      </c>
      <c r="D92" s="240">
        <f t="shared" si="8"/>
        <v>0</v>
      </c>
      <c r="E92" s="240">
        <f t="shared" si="9"/>
        <v>0</v>
      </c>
      <c r="F92" s="199">
        <f t="shared" si="10"/>
        <v>0</v>
      </c>
      <c r="G92" s="241">
        <f t="shared" si="11"/>
        <v>0</v>
      </c>
    </row>
    <row r="93" spans="1:7" ht="13" hidden="1" thickBot="1" x14ac:dyDescent="0.3">
      <c r="A93" s="19">
        <f t="shared" si="12"/>
        <v>73</v>
      </c>
      <c r="B93" s="199">
        <f t="shared" si="13"/>
        <v>0</v>
      </c>
      <c r="C93" s="240">
        <f t="shared" si="7"/>
        <v>0</v>
      </c>
      <c r="D93" s="240">
        <f t="shared" si="8"/>
        <v>0</v>
      </c>
      <c r="E93" s="240">
        <f t="shared" si="9"/>
        <v>0</v>
      </c>
      <c r="F93" s="199">
        <f t="shared" si="10"/>
        <v>0</v>
      </c>
      <c r="G93" s="241">
        <f t="shared" si="11"/>
        <v>0</v>
      </c>
    </row>
    <row r="94" spans="1:7" ht="13" hidden="1" thickBot="1" x14ac:dyDescent="0.3">
      <c r="A94" s="19">
        <f t="shared" si="12"/>
        <v>74</v>
      </c>
      <c r="B94" s="199">
        <f t="shared" si="13"/>
        <v>0</v>
      </c>
      <c r="C94" s="240">
        <f t="shared" si="7"/>
        <v>0</v>
      </c>
      <c r="D94" s="240">
        <f t="shared" si="8"/>
        <v>0</v>
      </c>
      <c r="E94" s="240">
        <f t="shared" si="9"/>
        <v>0</v>
      </c>
      <c r="F94" s="199">
        <f t="shared" si="10"/>
        <v>0</v>
      </c>
      <c r="G94" s="241">
        <f t="shared" si="11"/>
        <v>0</v>
      </c>
    </row>
    <row r="95" spans="1:7" ht="13" hidden="1" thickBot="1" x14ac:dyDescent="0.3">
      <c r="A95" s="19">
        <f t="shared" si="12"/>
        <v>75</v>
      </c>
      <c r="B95" s="199">
        <f t="shared" si="13"/>
        <v>0</v>
      </c>
      <c r="C95" s="240">
        <f t="shared" si="7"/>
        <v>0</v>
      </c>
      <c r="D95" s="240">
        <f t="shared" si="8"/>
        <v>0</v>
      </c>
      <c r="E95" s="240">
        <f t="shared" si="9"/>
        <v>0</v>
      </c>
      <c r="F95" s="199">
        <f t="shared" si="10"/>
        <v>0</v>
      </c>
      <c r="G95" s="241">
        <f t="shared" si="11"/>
        <v>0</v>
      </c>
    </row>
    <row r="96" spans="1:7" ht="13" hidden="1" thickBot="1" x14ac:dyDescent="0.3">
      <c r="A96" s="19">
        <f t="shared" si="12"/>
        <v>76</v>
      </c>
      <c r="B96" s="199">
        <f t="shared" si="13"/>
        <v>0</v>
      </c>
      <c r="C96" s="240">
        <f t="shared" si="7"/>
        <v>0</v>
      </c>
      <c r="D96" s="240">
        <f t="shared" si="8"/>
        <v>0</v>
      </c>
      <c r="E96" s="240">
        <f t="shared" si="9"/>
        <v>0</v>
      </c>
      <c r="F96" s="199">
        <f t="shared" si="10"/>
        <v>0</v>
      </c>
      <c r="G96" s="241">
        <f t="shared" si="11"/>
        <v>0</v>
      </c>
    </row>
    <row r="97" spans="1:7" ht="13" hidden="1" thickBot="1" x14ac:dyDescent="0.3">
      <c r="A97" s="19">
        <f t="shared" si="12"/>
        <v>77</v>
      </c>
      <c r="B97" s="199">
        <f t="shared" si="13"/>
        <v>0</v>
      </c>
      <c r="C97" s="240">
        <f t="shared" si="7"/>
        <v>0</v>
      </c>
      <c r="D97" s="240">
        <f t="shared" si="8"/>
        <v>0</v>
      </c>
      <c r="E97" s="240">
        <f t="shared" si="9"/>
        <v>0</v>
      </c>
      <c r="F97" s="199">
        <f t="shared" si="10"/>
        <v>0</v>
      </c>
      <c r="G97" s="241">
        <f t="shared" si="11"/>
        <v>0</v>
      </c>
    </row>
    <row r="98" spans="1:7" ht="13" hidden="1" thickBot="1" x14ac:dyDescent="0.3">
      <c r="A98" s="19">
        <f t="shared" si="12"/>
        <v>78</v>
      </c>
      <c r="B98" s="199">
        <f t="shared" si="13"/>
        <v>0</v>
      </c>
      <c r="C98" s="240">
        <f t="shared" si="7"/>
        <v>0</v>
      </c>
      <c r="D98" s="240">
        <f t="shared" si="8"/>
        <v>0</v>
      </c>
      <c r="E98" s="240">
        <f t="shared" si="9"/>
        <v>0</v>
      </c>
      <c r="F98" s="199">
        <f t="shared" si="10"/>
        <v>0</v>
      </c>
      <c r="G98" s="241">
        <f t="shared" si="11"/>
        <v>0</v>
      </c>
    </row>
    <row r="99" spans="1:7" ht="13" hidden="1" thickBot="1" x14ac:dyDescent="0.3">
      <c r="A99" s="19">
        <f t="shared" si="12"/>
        <v>79</v>
      </c>
      <c r="B99" s="199">
        <f t="shared" si="13"/>
        <v>0</v>
      </c>
      <c r="C99" s="240">
        <f t="shared" si="7"/>
        <v>0</v>
      </c>
      <c r="D99" s="240">
        <f t="shared" si="8"/>
        <v>0</v>
      </c>
      <c r="E99" s="240">
        <f t="shared" si="9"/>
        <v>0</v>
      </c>
      <c r="F99" s="199">
        <f t="shared" si="10"/>
        <v>0</v>
      </c>
      <c r="G99" s="241">
        <f t="shared" si="11"/>
        <v>0</v>
      </c>
    </row>
    <row r="100" spans="1:7" ht="13" hidden="1" thickBot="1" x14ac:dyDescent="0.3">
      <c r="A100" s="19">
        <f t="shared" si="12"/>
        <v>80</v>
      </c>
      <c r="B100" s="199">
        <f t="shared" si="13"/>
        <v>0</v>
      </c>
      <c r="C100" s="240">
        <f t="shared" si="7"/>
        <v>0</v>
      </c>
      <c r="D100" s="240">
        <f t="shared" si="8"/>
        <v>0</v>
      </c>
      <c r="E100" s="240">
        <f t="shared" si="9"/>
        <v>0</v>
      </c>
      <c r="F100" s="199">
        <f t="shared" si="10"/>
        <v>0</v>
      </c>
      <c r="G100" s="241">
        <f t="shared" si="11"/>
        <v>0</v>
      </c>
    </row>
    <row r="101" spans="1:7" ht="13" hidden="1" thickBot="1" x14ac:dyDescent="0.3">
      <c r="A101" s="19">
        <f t="shared" si="12"/>
        <v>81</v>
      </c>
      <c r="B101" s="199">
        <f t="shared" si="13"/>
        <v>0</v>
      </c>
      <c r="C101" s="240">
        <f t="shared" si="7"/>
        <v>0</v>
      </c>
      <c r="D101" s="240">
        <f t="shared" si="8"/>
        <v>0</v>
      </c>
      <c r="E101" s="240">
        <f t="shared" si="9"/>
        <v>0</v>
      </c>
      <c r="F101" s="199">
        <f t="shared" si="10"/>
        <v>0</v>
      </c>
      <c r="G101" s="241">
        <f t="shared" si="11"/>
        <v>0</v>
      </c>
    </row>
    <row r="102" spans="1:7" ht="13" hidden="1" thickBot="1" x14ac:dyDescent="0.3">
      <c r="A102" s="19">
        <f t="shared" si="12"/>
        <v>82</v>
      </c>
      <c r="B102" s="199">
        <f t="shared" si="13"/>
        <v>0</v>
      </c>
      <c r="C102" s="240">
        <f t="shared" si="7"/>
        <v>0</v>
      </c>
      <c r="D102" s="240">
        <f t="shared" si="8"/>
        <v>0</v>
      </c>
      <c r="E102" s="240">
        <f t="shared" si="9"/>
        <v>0</v>
      </c>
      <c r="F102" s="199">
        <f t="shared" si="10"/>
        <v>0</v>
      </c>
      <c r="G102" s="241">
        <f t="shared" si="11"/>
        <v>0</v>
      </c>
    </row>
    <row r="103" spans="1:7" ht="13" hidden="1" thickBot="1" x14ac:dyDescent="0.3">
      <c r="A103" s="19">
        <f t="shared" si="12"/>
        <v>83</v>
      </c>
      <c r="B103" s="199">
        <f t="shared" si="13"/>
        <v>0</v>
      </c>
      <c r="C103" s="240">
        <f t="shared" si="7"/>
        <v>0</v>
      </c>
      <c r="D103" s="240">
        <f t="shared" si="8"/>
        <v>0</v>
      </c>
      <c r="E103" s="240">
        <f t="shared" si="9"/>
        <v>0</v>
      </c>
      <c r="F103" s="199">
        <f t="shared" si="10"/>
        <v>0</v>
      </c>
      <c r="G103" s="241">
        <f t="shared" si="11"/>
        <v>0</v>
      </c>
    </row>
    <row r="104" spans="1:7" ht="13" hidden="1" thickBot="1" x14ac:dyDescent="0.3">
      <c r="A104" s="19">
        <f t="shared" si="12"/>
        <v>84</v>
      </c>
      <c r="B104" s="199">
        <f t="shared" si="13"/>
        <v>0</v>
      </c>
      <c r="C104" s="240">
        <f t="shared" si="7"/>
        <v>0</v>
      </c>
      <c r="D104" s="240">
        <f t="shared" si="8"/>
        <v>0</v>
      </c>
      <c r="E104" s="240">
        <f t="shared" si="9"/>
        <v>0</v>
      </c>
      <c r="F104" s="199">
        <f t="shared" si="10"/>
        <v>0</v>
      </c>
      <c r="G104" s="241">
        <f t="shared" si="11"/>
        <v>0</v>
      </c>
    </row>
    <row r="105" spans="1:7" ht="13" hidden="1" thickBot="1" x14ac:dyDescent="0.3">
      <c r="A105" s="19">
        <f t="shared" si="12"/>
        <v>85</v>
      </c>
      <c r="B105" s="199">
        <f t="shared" si="13"/>
        <v>0</v>
      </c>
      <c r="C105" s="240">
        <f t="shared" si="7"/>
        <v>0</v>
      </c>
      <c r="D105" s="240">
        <f t="shared" si="8"/>
        <v>0</v>
      </c>
      <c r="E105" s="240">
        <f t="shared" si="9"/>
        <v>0</v>
      </c>
      <c r="F105" s="199">
        <f t="shared" si="10"/>
        <v>0</v>
      </c>
      <c r="G105" s="241">
        <f t="shared" si="11"/>
        <v>0</v>
      </c>
    </row>
    <row r="106" spans="1:7" ht="13" hidden="1" thickBot="1" x14ac:dyDescent="0.3">
      <c r="A106" s="19">
        <f t="shared" si="12"/>
        <v>86</v>
      </c>
      <c r="B106" s="199">
        <f t="shared" si="13"/>
        <v>0</v>
      </c>
      <c r="C106" s="240">
        <f t="shared" si="7"/>
        <v>0</v>
      </c>
      <c r="D106" s="240">
        <f t="shared" si="8"/>
        <v>0</v>
      </c>
      <c r="E106" s="240">
        <f t="shared" si="9"/>
        <v>0</v>
      </c>
      <c r="F106" s="199">
        <f t="shared" si="10"/>
        <v>0</v>
      </c>
      <c r="G106" s="241">
        <f t="shared" si="11"/>
        <v>0</v>
      </c>
    </row>
    <row r="107" spans="1:7" ht="13" hidden="1" thickBot="1" x14ac:dyDescent="0.3">
      <c r="A107" s="19">
        <f t="shared" si="12"/>
        <v>87</v>
      </c>
      <c r="B107" s="199">
        <f t="shared" si="13"/>
        <v>0</v>
      </c>
      <c r="C107" s="240">
        <f t="shared" si="7"/>
        <v>0</v>
      </c>
      <c r="D107" s="240">
        <f t="shared" si="8"/>
        <v>0</v>
      </c>
      <c r="E107" s="240">
        <f t="shared" si="9"/>
        <v>0</v>
      </c>
      <c r="F107" s="199">
        <f t="shared" si="10"/>
        <v>0</v>
      </c>
      <c r="G107" s="241">
        <f t="shared" si="11"/>
        <v>0</v>
      </c>
    </row>
    <row r="108" spans="1:7" ht="13" hidden="1" thickBot="1" x14ac:dyDescent="0.3">
      <c r="A108" s="19">
        <f t="shared" si="12"/>
        <v>88</v>
      </c>
      <c r="B108" s="199">
        <f t="shared" si="13"/>
        <v>0</v>
      </c>
      <c r="C108" s="240">
        <f t="shared" si="7"/>
        <v>0</v>
      </c>
      <c r="D108" s="240">
        <f t="shared" si="8"/>
        <v>0</v>
      </c>
      <c r="E108" s="240">
        <f t="shared" si="9"/>
        <v>0</v>
      </c>
      <c r="F108" s="199">
        <f t="shared" si="10"/>
        <v>0</v>
      </c>
      <c r="G108" s="241">
        <f t="shared" si="11"/>
        <v>0</v>
      </c>
    </row>
    <row r="109" spans="1:7" ht="13" hidden="1" thickBot="1" x14ac:dyDescent="0.3">
      <c r="A109" s="19">
        <f t="shared" si="12"/>
        <v>89</v>
      </c>
      <c r="B109" s="199">
        <f t="shared" si="13"/>
        <v>0</v>
      </c>
      <c r="C109" s="240">
        <f t="shared" si="7"/>
        <v>0</v>
      </c>
      <c r="D109" s="240">
        <f t="shared" si="8"/>
        <v>0</v>
      </c>
      <c r="E109" s="240">
        <f t="shared" si="9"/>
        <v>0</v>
      </c>
      <c r="F109" s="199">
        <f t="shared" si="10"/>
        <v>0</v>
      </c>
      <c r="G109" s="241">
        <f t="shared" si="11"/>
        <v>0</v>
      </c>
    </row>
    <row r="110" spans="1:7" ht="13" hidden="1" thickBot="1" x14ac:dyDescent="0.3">
      <c r="A110" s="19">
        <f t="shared" si="12"/>
        <v>90</v>
      </c>
      <c r="B110" s="199">
        <f t="shared" si="13"/>
        <v>0</v>
      </c>
      <c r="C110" s="240">
        <f t="shared" si="7"/>
        <v>0</v>
      </c>
      <c r="D110" s="240">
        <f t="shared" si="8"/>
        <v>0</v>
      </c>
      <c r="E110" s="240">
        <f t="shared" si="9"/>
        <v>0</v>
      </c>
      <c r="F110" s="199">
        <f t="shared" si="10"/>
        <v>0</v>
      </c>
      <c r="G110" s="241">
        <f t="shared" si="11"/>
        <v>0</v>
      </c>
    </row>
    <row r="111" spans="1:7" ht="13" hidden="1" thickBot="1" x14ac:dyDescent="0.3">
      <c r="A111" s="19">
        <f t="shared" si="12"/>
        <v>91</v>
      </c>
      <c r="B111" s="199">
        <f t="shared" si="13"/>
        <v>0</v>
      </c>
      <c r="C111" s="240">
        <f t="shared" si="7"/>
        <v>0</v>
      </c>
      <c r="D111" s="240">
        <f t="shared" si="8"/>
        <v>0</v>
      </c>
      <c r="E111" s="240">
        <f t="shared" si="9"/>
        <v>0</v>
      </c>
      <c r="F111" s="199">
        <f t="shared" si="10"/>
        <v>0</v>
      </c>
      <c r="G111" s="241">
        <f t="shared" si="11"/>
        <v>0</v>
      </c>
    </row>
    <row r="112" spans="1:7" ht="13" hidden="1" thickBot="1" x14ac:dyDescent="0.3">
      <c r="A112" s="19">
        <f t="shared" si="12"/>
        <v>92</v>
      </c>
      <c r="B112" s="199">
        <f t="shared" si="13"/>
        <v>0</v>
      </c>
      <c r="C112" s="240">
        <f t="shared" si="7"/>
        <v>0</v>
      </c>
      <c r="D112" s="240">
        <f t="shared" si="8"/>
        <v>0</v>
      </c>
      <c r="E112" s="240">
        <f t="shared" si="9"/>
        <v>0</v>
      </c>
      <c r="F112" s="199">
        <f t="shared" si="10"/>
        <v>0</v>
      </c>
      <c r="G112" s="241">
        <f t="shared" si="11"/>
        <v>0</v>
      </c>
    </row>
    <row r="113" spans="1:7" ht="13" hidden="1" thickBot="1" x14ac:dyDescent="0.3">
      <c r="A113" s="19">
        <f t="shared" si="12"/>
        <v>93</v>
      </c>
      <c r="B113" s="199">
        <f t="shared" si="13"/>
        <v>0</v>
      </c>
      <c r="C113" s="240">
        <f t="shared" si="7"/>
        <v>0</v>
      </c>
      <c r="D113" s="240">
        <f t="shared" si="8"/>
        <v>0</v>
      </c>
      <c r="E113" s="240">
        <f t="shared" si="9"/>
        <v>0</v>
      </c>
      <c r="F113" s="199">
        <f t="shared" si="10"/>
        <v>0</v>
      </c>
      <c r="G113" s="241">
        <f t="shared" si="11"/>
        <v>0</v>
      </c>
    </row>
    <row r="114" spans="1:7" ht="13" hidden="1" thickBot="1" x14ac:dyDescent="0.3">
      <c r="A114" s="19">
        <f t="shared" si="12"/>
        <v>94</v>
      </c>
      <c r="B114" s="199">
        <f t="shared" si="13"/>
        <v>0</v>
      </c>
      <c r="C114" s="240">
        <f t="shared" si="7"/>
        <v>0</v>
      </c>
      <c r="D114" s="240">
        <f t="shared" si="8"/>
        <v>0</v>
      </c>
      <c r="E114" s="240">
        <f t="shared" si="9"/>
        <v>0</v>
      </c>
      <c r="F114" s="199">
        <f t="shared" si="10"/>
        <v>0</v>
      </c>
      <c r="G114" s="241">
        <f t="shared" si="11"/>
        <v>0</v>
      </c>
    </row>
    <row r="115" spans="1:7" ht="13" hidden="1" thickBot="1" x14ac:dyDescent="0.3">
      <c r="A115" s="19">
        <f t="shared" si="12"/>
        <v>95</v>
      </c>
      <c r="B115" s="199">
        <f t="shared" si="13"/>
        <v>0</v>
      </c>
      <c r="C115" s="240">
        <f t="shared" si="7"/>
        <v>0</v>
      </c>
      <c r="D115" s="240">
        <f t="shared" si="8"/>
        <v>0</v>
      </c>
      <c r="E115" s="240">
        <f t="shared" si="9"/>
        <v>0</v>
      </c>
      <c r="F115" s="199">
        <f t="shared" si="10"/>
        <v>0</v>
      </c>
      <c r="G115" s="241">
        <f t="shared" si="11"/>
        <v>0</v>
      </c>
    </row>
    <row r="116" spans="1:7" ht="13" hidden="1" thickBot="1" x14ac:dyDescent="0.3">
      <c r="A116" s="19">
        <f t="shared" si="12"/>
        <v>96</v>
      </c>
      <c r="B116" s="199">
        <f t="shared" si="13"/>
        <v>0</v>
      </c>
      <c r="C116" s="240">
        <f t="shared" si="7"/>
        <v>0</v>
      </c>
      <c r="D116" s="240">
        <f t="shared" si="8"/>
        <v>0</v>
      </c>
      <c r="E116" s="240">
        <f t="shared" si="9"/>
        <v>0</v>
      </c>
      <c r="F116" s="199">
        <f t="shared" si="10"/>
        <v>0</v>
      </c>
      <c r="G116" s="241">
        <f t="shared" si="11"/>
        <v>0</v>
      </c>
    </row>
    <row r="117" spans="1:7" ht="13" hidden="1" thickBot="1" x14ac:dyDescent="0.3">
      <c r="A117" s="19">
        <f t="shared" si="12"/>
        <v>97</v>
      </c>
      <c r="B117" s="199">
        <f t="shared" si="13"/>
        <v>0</v>
      </c>
      <c r="C117" s="240">
        <f t="shared" si="7"/>
        <v>0</v>
      </c>
      <c r="D117" s="240">
        <f t="shared" si="8"/>
        <v>0</v>
      </c>
      <c r="E117" s="240">
        <f t="shared" si="9"/>
        <v>0</v>
      </c>
      <c r="F117" s="199">
        <f t="shared" si="10"/>
        <v>0</v>
      </c>
      <c r="G117" s="241">
        <f t="shared" si="11"/>
        <v>0</v>
      </c>
    </row>
    <row r="118" spans="1:7" ht="13" hidden="1" thickBot="1" x14ac:dyDescent="0.3">
      <c r="A118" s="19">
        <f t="shared" si="12"/>
        <v>98</v>
      </c>
      <c r="B118" s="199">
        <f t="shared" si="13"/>
        <v>0</v>
      </c>
      <c r="C118" s="240">
        <f t="shared" si="7"/>
        <v>0</v>
      </c>
      <c r="D118" s="240">
        <f t="shared" si="8"/>
        <v>0</v>
      </c>
      <c r="E118" s="240">
        <f t="shared" si="9"/>
        <v>0</v>
      </c>
      <c r="F118" s="199">
        <f t="shared" si="10"/>
        <v>0</v>
      </c>
      <c r="G118" s="241">
        <f t="shared" si="11"/>
        <v>0</v>
      </c>
    </row>
    <row r="119" spans="1:7" ht="13" hidden="1" thickBot="1" x14ac:dyDescent="0.3">
      <c r="A119" s="19">
        <f t="shared" si="12"/>
        <v>99</v>
      </c>
      <c r="B119" s="199">
        <f t="shared" si="13"/>
        <v>0</v>
      </c>
      <c r="C119" s="240">
        <f t="shared" si="7"/>
        <v>0</v>
      </c>
      <c r="D119" s="240">
        <f t="shared" si="8"/>
        <v>0</v>
      </c>
      <c r="E119" s="240">
        <f t="shared" si="9"/>
        <v>0</v>
      </c>
      <c r="F119" s="199">
        <f t="shared" si="10"/>
        <v>0</v>
      </c>
      <c r="G119" s="241">
        <f t="shared" si="11"/>
        <v>0</v>
      </c>
    </row>
    <row r="120" spans="1:7" ht="13" hidden="1" thickBot="1" x14ac:dyDescent="0.3">
      <c r="A120" s="19">
        <f t="shared" si="12"/>
        <v>100</v>
      </c>
      <c r="B120" s="199">
        <f t="shared" si="13"/>
        <v>0</v>
      </c>
      <c r="C120" s="240">
        <f t="shared" si="7"/>
        <v>0</v>
      </c>
      <c r="D120" s="240">
        <f t="shared" si="8"/>
        <v>0</v>
      </c>
      <c r="E120" s="240">
        <f t="shared" si="9"/>
        <v>0</v>
      </c>
      <c r="F120" s="199">
        <f t="shared" si="10"/>
        <v>0</v>
      </c>
      <c r="G120" s="241">
        <f t="shared" si="11"/>
        <v>0</v>
      </c>
    </row>
    <row r="121" spans="1:7" ht="13" hidden="1" thickBot="1" x14ac:dyDescent="0.3">
      <c r="A121" s="19">
        <f t="shared" si="12"/>
        <v>101</v>
      </c>
      <c r="B121" s="199">
        <f t="shared" si="13"/>
        <v>0</v>
      </c>
      <c r="C121" s="240">
        <f t="shared" si="7"/>
        <v>0</v>
      </c>
      <c r="D121" s="240">
        <f t="shared" si="8"/>
        <v>0</v>
      </c>
      <c r="E121" s="240">
        <f t="shared" si="9"/>
        <v>0</v>
      </c>
      <c r="F121" s="199">
        <f t="shared" si="10"/>
        <v>0</v>
      </c>
      <c r="G121" s="241">
        <f t="shared" si="11"/>
        <v>0</v>
      </c>
    </row>
    <row r="122" spans="1:7" ht="13" hidden="1" thickBot="1" x14ac:dyDescent="0.3">
      <c r="A122" s="19">
        <f t="shared" si="12"/>
        <v>102</v>
      </c>
      <c r="B122" s="199">
        <f t="shared" si="13"/>
        <v>0</v>
      </c>
      <c r="C122" s="240">
        <f t="shared" si="7"/>
        <v>0</v>
      </c>
      <c r="D122" s="240">
        <f t="shared" si="8"/>
        <v>0</v>
      </c>
      <c r="E122" s="240">
        <f t="shared" si="9"/>
        <v>0</v>
      </c>
      <c r="F122" s="199">
        <f t="shared" si="10"/>
        <v>0</v>
      </c>
      <c r="G122" s="241">
        <f t="shared" si="11"/>
        <v>0</v>
      </c>
    </row>
    <row r="123" spans="1:7" ht="13" hidden="1" thickBot="1" x14ac:dyDescent="0.3">
      <c r="A123" s="19">
        <f t="shared" si="12"/>
        <v>103</v>
      </c>
      <c r="B123" s="199">
        <f t="shared" si="13"/>
        <v>0</v>
      </c>
      <c r="C123" s="240">
        <f t="shared" si="7"/>
        <v>0</v>
      </c>
      <c r="D123" s="240">
        <f t="shared" si="8"/>
        <v>0</v>
      </c>
      <c r="E123" s="240">
        <f t="shared" si="9"/>
        <v>0</v>
      </c>
      <c r="F123" s="199">
        <f t="shared" si="10"/>
        <v>0</v>
      </c>
      <c r="G123" s="241">
        <f t="shared" si="11"/>
        <v>0</v>
      </c>
    </row>
    <row r="124" spans="1:7" ht="13" hidden="1" thickBot="1" x14ac:dyDescent="0.3">
      <c r="A124" s="19">
        <f t="shared" si="12"/>
        <v>104</v>
      </c>
      <c r="B124" s="199">
        <f t="shared" si="13"/>
        <v>0</v>
      </c>
      <c r="C124" s="240">
        <f t="shared" si="7"/>
        <v>0</v>
      </c>
      <c r="D124" s="240">
        <f t="shared" si="8"/>
        <v>0</v>
      </c>
      <c r="E124" s="240">
        <f t="shared" si="9"/>
        <v>0</v>
      </c>
      <c r="F124" s="199">
        <f t="shared" si="10"/>
        <v>0</v>
      </c>
      <c r="G124" s="241">
        <f t="shared" si="11"/>
        <v>0</v>
      </c>
    </row>
    <row r="125" spans="1:7" ht="13" hidden="1" thickBot="1" x14ac:dyDescent="0.3">
      <c r="A125" s="19">
        <f t="shared" si="12"/>
        <v>105</v>
      </c>
      <c r="B125" s="199">
        <f t="shared" si="13"/>
        <v>0</v>
      </c>
      <c r="C125" s="240">
        <f t="shared" si="7"/>
        <v>0</v>
      </c>
      <c r="D125" s="240">
        <f t="shared" si="8"/>
        <v>0</v>
      </c>
      <c r="E125" s="240">
        <f t="shared" si="9"/>
        <v>0</v>
      </c>
      <c r="F125" s="199">
        <f t="shared" si="10"/>
        <v>0</v>
      </c>
      <c r="G125" s="241">
        <f t="shared" si="11"/>
        <v>0</v>
      </c>
    </row>
    <row r="126" spans="1:7" ht="13" hidden="1" thickBot="1" x14ac:dyDescent="0.3">
      <c r="A126" s="19">
        <f t="shared" si="12"/>
        <v>106</v>
      </c>
      <c r="B126" s="199">
        <f t="shared" si="13"/>
        <v>0</v>
      </c>
      <c r="C126" s="240">
        <f t="shared" si="7"/>
        <v>0</v>
      </c>
      <c r="D126" s="240">
        <f t="shared" si="8"/>
        <v>0</v>
      </c>
      <c r="E126" s="240">
        <f t="shared" si="9"/>
        <v>0</v>
      </c>
      <c r="F126" s="199">
        <f t="shared" si="10"/>
        <v>0</v>
      </c>
      <c r="G126" s="241">
        <f t="shared" si="11"/>
        <v>0</v>
      </c>
    </row>
    <row r="127" spans="1:7" ht="13" hidden="1" thickBot="1" x14ac:dyDescent="0.3">
      <c r="A127" s="19">
        <f t="shared" si="12"/>
        <v>107</v>
      </c>
      <c r="B127" s="199">
        <f t="shared" si="13"/>
        <v>0</v>
      </c>
      <c r="C127" s="240">
        <f t="shared" si="7"/>
        <v>0</v>
      </c>
      <c r="D127" s="240">
        <f t="shared" si="8"/>
        <v>0</v>
      </c>
      <c r="E127" s="240">
        <f t="shared" si="9"/>
        <v>0</v>
      </c>
      <c r="F127" s="199">
        <f t="shared" si="10"/>
        <v>0</v>
      </c>
      <c r="G127" s="241">
        <f t="shared" si="11"/>
        <v>0</v>
      </c>
    </row>
    <row r="128" spans="1:7" ht="13" hidden="1" thickBot="1" x14ac:dyDescent="0.3">
      <c r="A128" s="19">
        <f t="shared" si="12"/>
        <v>108</v>
      </c>
      <c r="B128" s="199">
        <f t="shared" si="13"/>
        <v>0</v>
      </c>
      <c r="C128" s="240">
        <f t="shared" si="7"/>
        <v>0</v>
      </c>
      <c r="D128" s="240">
        <f t="shared" si="8"/>
        <v>0</v>
      </c>
      <c r="E128" s="240">
        <f t="shared" si="9"/>
        <v>0</v>
      </c>
      <c r="F128" s="199">
        <f t="shared" si="10"/>
        <v>0</v>
      </c>
      <c r="G128" s="241">
        <f t="shared" si="11"/>
        <v>0</v>
      </c>
    </row>
    <row r="129" spans="1:7" ht="13" hidden="1" thickBot="1" x14ac:dyDescent="0.3">
      <c r="A129" s="19">
        <f t="shared" si="12"/>
        <v>109</v>
      </c>
      <c r="B129" s="199">
        <f t="shared" si="13"/>
        <v>0</v>
      </c>
      <c r="C129" s="240">
        <f t="shared" si="7"/>
        <v>0</v>
      </c>
      <c r="D129" s="240">
        <f t="shared" si="8"/>
        <v>0</v>
      </c>
      <c r="E129" s="240">
        <f t="shared" si="9"/>
        <v>0</v>
      </c>
      <c r="F129" s="199">
        <f t="shared" si="10"/>
        <v>0</v>
      </c>
      <c r="G129" s="241">
        <f t="shared" si="11"/>
        <v>0</v>
      </c>
    </row>
    <row r="130" spans="1:7" ht="13" hidden="1" thickBot="1" x14ac:dyDescent="0.3">
      <c r="A130" s="19">
        <f t="shared" si="12"/>
        <v>110</v>
      </c>
      <c r="B130" s="199">
        <f t="shared" si="13"/>
        <v>0</v>
      </c>
      <c r="C130" s="240">
        <f t="shared" si="7"/>
        <v>0</v>
      </c>
      <c r="D130" s="240">
        <f t="shared" si="8"/>
        <v>0</v>
      </c>
      <c r="E130" s="240">
        <f t="shared" si="9"/>
        <v>0</v>
      </c>
      <c r="F130" s="199">
        <f t="shared" si="10"/>
        <v>0</v>
      </c>
      <c r="G130" s="241">
        <f t="shared" si="11"/>
        <v>0</v>
      </c>
    </row>
    <row r="131" spans="1:7" ht="13" hidden="1" thickBot="1" x14ac:dyDescent="0.3">
      <c r="A131" s="19">
        <f t="shared" si="12"/>
        <v>111</v>
      </c>
      <c r="B131" s="199">
        <f t="shared" si="13"/>
        <v>0</v>
      </c>
      <c r="C131" s="240">
        <f t="shared" si="7"/>
        <v>0</v>
      </c>
      <c r="D131" s="240">
        <f t="shared" si="8"/>
        <v>0</v>
      </c>
      <c r="E131" s="240">
        <f t="shared" si="9"/>
        <v>0</v>
      </c>
      <c r="F131" s="199">
        <f t="shared" si="10"/>
        <v>0</v>
      </c>
      <c r="G131" s="241">
        <f t="shared" si="11"/>
        <v>0</v>
      </c>
    </row>
    <row r="132" spans="1:7" ht="13" hidden="1" thickBot="1" x14ac:dyDescent="0.3">
      <c r="A132" s="19">
        <f t="shared" si="12"/>
        <v>112</v>
      </c>
      <c r="B132" s="199">
        <f t="shared" si="13"/>
        <v>0</v>
      </c>
      <c r="C132" s="240">
        <f t="shared" si="7"/>
        <v>0</v>
      </c>
      <c r="D132" s="240">
        <f t="shared" si="8"/>
        <v>0</v>
      </c>
      <c r="E132" s="240">
        <f t="shared" si="9"/>
        <v>0</v>
      </c>
      <c r="F132" s="199">
        <f t="shared" si="10"/>
        <v>0</v>
      </c>
      <c r="G132" s="241">
        <f t="shared" si="11"/>
        <v>0</v>
      </c>
    </row>
    <row r="133" spans="1:7" ht="13" hidden="1" thickBot="1" x14ac:dyDescent="0.3">
      <c r="A133" s="19">
        <f t="shared" si="12"/>
        <v>113</v>
      </c>
      <c r="B133" s="199">
        <f t="shared" si="13"/>
        <v>0</v>
      </c>
      <c r="C133" s="240">
        <f t="shared" si="7"/>
        <v>0</v>
      </c>
      <c r="D133" s="240">
        <f t="shared" si="8"/>
        <v>0</v>
      </c>
      <c r="E133" s="240">
        <f t="shared" si="9"/>
        <v>0</v>
      </c>
      <c r="F133" s="199">
        <f t="shared" si="10"/>
        <v>0</v>
      </c>
      <c r="G133" s="241">
        <f t="shared" si="11"/>
        <v>0</v>
      </c>
    </row>
    <row r="134" spans="1:7" ht="13" hidden="1" thickBot="1" x14ac:dyDescent="0.3">
      <c r="A134" s="19">
        <f t="shared" si="12"/>
        <v>114</v>
      </c>
      <c r="B134" s="199">
        <f t="shared" si="13"/>
        <v>0</v>
      </c>
      <c r="C134" s="240">
        <f t="shared" si="7"/>
        <v>0</v>
      </c>
      <c r="D134" s="240">
        <f t="shared" si="8"/>
        <v>0</v>
      </c>
      <c r="E134" s="240">
        <f t="shared" si="9"/>
        <v>0</v>
      </c>
      <c r="F134" s="199">
        <f t="shared" si="10"/>
        <v>0</v>
      </c>
      <c r="G134" s="241">
        <f t="shared" si="11"/>
        <v>0</v>
      </c>
    </row>
    <row r="135" spans="1:7" ht="13" hidden="1" thickBot="1" x14ac:dyDescent="0.3">
      <c r="A135" s="19">
        <f t="shared" si="12"/>
        <v>115</v>
      </c>
      <c r="B135" s="199">
        <f t="shared" si="13"/>
        <v>0</v>
      </c>
      <c r="C135" s="240">
        <f t="shared" si="7"/>
        <v>0</v>
      </c>
      <c r="D135" s="240">
        <f t="shared" si="8"/>
        <v>0</v>
      </c>
      <c r="E135" s="240">
        <f t="shared" si="9"/>
        <v>0</v>
      </c>
      <c r="F135" s="199">
        <f t="shared" si="10"/>
        <v>0</v>
      </c>
      <c r="G135" s="241">
        <f t="shared" si="11"/>
        <v>0</v>
      </c>
    </row>
    <row r="136" spans="1:7" ht="13" hidden="1" thickBot="1" x14ac:dyDescent="0.3">
      <c r="A136" s="19">
        <f t="shared" si="12"/>
        <v>116</v>
      </c>
      <c r="B136" s="199">
        <f t="shared" si="13"/>
        <v>0</v>
      </c>
      <c r="C136" s="240">
        <f t="shared" si="7"/>
        <v>0</v>
      </c>
      <c r="D136" s="240">
        <f t="shared" si="8"/>
        <v>0</v>
      </c>
      <c r="E136" s="240">
        <f t="shared" si="9"/>
        <v>0</v>
      </c>
      <c r="F136" s="199">
        <f t="shared" si="10"/>
        <v>0</v>
      </c>
      <c r="G136" s="241">
        <f t="shared" si="11"/>
        <v>0</v>
      </c>
    </row>
    <row r="137" spans="1:7" ht="13" hidden="1" thickBot="1" x14ac:dyDescent="0.3">
      <c r="A137" s="19">
        <f t="shared" si="12"/>
        <v>117</v>
      </c>
      <c r="B137" s="199">
        <f t="shared" si="13"/>
        <v>0</v>
      </c>
      <c r="C137" s="240">
        <f t="shared" si="7"/>
        <v>0</v>
      </c>
      <c r="D137" s="240">
        <f t="shared" si="8"/>
        <v>0</v>
      </c>
      <c r="E137" s="240">
        <f t="shared" si="9"/>
        <v>0</v>
      </c>
      <c r="F137" s="199">
        <f t="shared" si="10"/>
        <v>0</v>
      </c>
      <c r="G137" s="241">
        <f t="shared" si="11"/>
        <v>0</v>
      </c>
    </row>
    <row r="138" spans="1:7" ht="13" hidden="1" thickBot="1" x14ac:dyDescent="0.3">
      <c r="A138" s="19">
        <f t="shared" si="12"/>
        <v>118</v>
      </c>
      <c r="B138" s="199">
        <f t="shared" si="13"/>
        <v>0</v>
      </c>
      <c r="C138" s="240">
        <f t="shared" si="7"/>
        <v>0</v>
      </c>
      <c r="D138" s="240">
        <f t="shared" si="8"/>
        <v>0</v>
      </c>
      <c r="E138" s="240">
        <f t="shared" si="9"/>
        <v>0</v>
      </c>
      <c r="F138" s="199">
        <f t="shared" si="10"/>
        <v>0</v>
      </c>
      <c r="G138" s="241">
        <f t="shared" si="11"/>
        <v>0</v>
      </c>
    </row>
    <row r="139" spans="1:7" ht="13" hidden="1" thickBot="1" x14ac:dyDescent="0.3">
      <c r="A139" s="19">
        <f t="shared" si="12"/>
        <v>119</v>
      </c>
      <c r="B139" s="199">
        <f t="shared" si="13"/>
        <v>0</v>
      </c>
      <c r="C139" s="240">
        <f t="shared" si="7"/>
        <v>0</v>
      </c>
      <c r="D139" s="240">
        <f t="shared" si="8"/>
        <v>0</v>
      </c>
      <c r="E139" s="240">
        <f t="shared" si="9"/>
        <v>0</v>
      </c>
      <c r="F139" s="199">
        <f t="shared" si="10"/>
        <v>0</v>
      </c>
      <c r="G139" s="241">
        <f t="shared" si="11"/>
        <v>0</v>
      </c>
    </row>
    <row r="140" spans="1:7" ht="13" hidden="1" thickBot="1" x14ac:dyDescent="0.3">
      <c r="A140" s="19">
        <f t="shared" si="12"/>
        <v>120</v>
      </c>
      <c r="B140" s="199">
        <f t="shared" si="13"/>
        <v>0</v>
      </c>
      <c r="C140" s="240">
        <f t="shared" si="7"/>
        <v>0</v>
      </c>
      <c r="D140" s="240">
        <f t="shared" si="8"/>
        <v>0</v>
      </c>
      <c r="E140" s="240">
        <f t="shared" si="9"/>
        <v>0</v>
      </c>
      <c r="F140" s="199">
        <f t="shared" si="10"/>
        <v>0</v>
      </c>
      <c r="G140" s="241">
        <f t="shared" si="11"/>
        <v>0</v>
      </c>
    </row>
    <row r="141" spans="1:7" ht="13" hidden="1" thickBot="1" x14ac:dyDescent="0.3">
      <c r="A141" s="19">
        <f t="shared" si="12"/>
        <v>121</v>
      </c>
      <c r="B141" s="199">
        <f t="shared" si="13"/>
        <v>0</v>
      </c>
      <c r="C141" s="240">
        <f t="shared" si="7"/>
        <v>0</v>
      </c>
      <c r="D141" s="240">
        <f t="shared" si="8"/>
        <v>0</v>
      </c>
      <c r="E141" s="240">
        <f t="shared" si="9"/>
        <v>0</v>
      </c>
      <c r="F141" s="199">
        <f t="shared" si="10"/>
        <v>0</v>
      </c>
      <c r="G141" s="241">
        <f t="shared" si="11"/>
        <v>0</v>
      </c>
    </row>
    <row r="142" spans="1:7" ht="13" hidden="1" thickBot="1" x14ac:dyDescent="0.3">
      <c r="A142" s="19">
        <f t="shared" si="12"/>
        <v>122</v>
      </c>
      <c r="B142" s="199">
        <f t="shared" si="13"/>
        <v>0</v>
      </c>
      <c r="C142" s="240">
        <f t="shared" si="7"/>
        <v>0</v>
      </c>
      <c r="D142" s="240">
        <f t="shared" si="8"/>
        <v>0</v>
      </c>
      <c r="E142" s="240">
        <f t="shared" si="9"/>
        <v>0</v>
      </c>
      <c r="F142" s="199">
        <f t="shared" si="10"/>
        <v>0</v>
      </c>
      <c r="G142" s="241">
        <f t="shared" si="11"/>
        <v>0</v>
      </c>
    </row>
    <row r="143" spans="1:7" ht="13" hidden="1" thickBot="1" x14ac:dyDescent="0.3">
      <c r="A143" s="19">
        <f t="shared" si="12"/>
        <v>123</v>
      </c>
      <c r="B143" s="199">
        <f t="shared" si="13"/>
        <v>0</v>
      </c>
      <c r="C143" s="240">
        <f t="shared" si="7"/>
        <v>0</v>
      </c>
      <c r="D143" s="240">
        <f t="shared" si="8"/>
        <v>0</v>
      </c>
      <c r="E143" s="240">
        <f t="shared" si="9"/>
        <v>0</v>
      </c>
      <c r="F143" s="199">
        <f t="shared" si="10"/>
        <v>0</v>
      </c>
      <c r="G143" s="241">
        <f t="shared" si="11"/>
        <v>0</v>
      </c>
    </row>
    <row r="144" spans="1:7" ht="13" hidden="1" thickBot="1" x14ac:dyDescent="0.3">
      <c r="A144" s="19">
        <f t="shared" si="12"/>
        <v>124</v>
      </c>
      <c r="B144" s="199">
        <f t="shared" si="13"/>
        <v>0</v>
      </c>
      <c r="C144" s="240">
        <f t="shared" si="7"/>
        <v>0</v>
      </c>
      <c r="D144" s="240">
        <f t="shared" si="8"/>
        <v>0</v>
      </c>
      <c r="E144" s="240">
        <f t="shared" si="9"/>
        <v>0</v>
      </c>
      <c r="F144" s="199">
        <f t="shared" si="10"/>
        <v>0</v>
      </c>
      <c r="G144" s="241">
        <f t="shared" si="11"/>
        <v>0</v>
      </c>
    </row>
    <row r="145" spans="1:7" ht="13" hidden="1" thickBot="1" x14ac:dyDescent="0.3">
      <c r="A145" s="19">
        <f t="shared" si="12"/>
        <v>125</v>
      </c>
      <c r="B145" s="199">
        <f t="shared" si="13"/>
        <v>0</v>
      </c>
      <c r="C145" s="240">
        <f t="shared" si="7"/>
        <v>0</v>
      </c>
      <c r="D145" s="240">
        <f t="shared" si="8"/>
        <v>0</v>
      </c>
      <c r="E145" s="240">
        <f t="shared" si="9"/>
        <v>0</v>
      </c>
      <c r="F145" s="199">
        <f t="shared" si="10"/>
        <v>0</v>
      </c>
      <c r="G145" s="241">
        <f t="shared" si="11"/>
        <v>0</v>
      </c>
    </row>
    <row r="146" spans="1:7" ht="13" hidden="1" thickBot="1" x14ac:dyDescent="0.3">
      <c r="A146" s="19">
        <f t="shared" si="12"/>
        <v>126</v>
      </c>
      <c r="B146" s="199">
        <f t="shared" si="13"/>
        <v>0</v>
      </c>
      <c r="C146" s="240">
        <f t="shared" si="7"/>
        <v>0</v>
      </c>
      <c r="D146" s="240">
        <f t="shared" si="8"/>
        <v>0</v>
      </c>
      <c r="E146" s="240">
        <f t="shared" si="9"/>
        <v>0</v>
      </c>
      <c r="F146" s="199">
        <f t="shared" si="10"/>
        <v>0</v>
      </c>
      <c r="G146" s="241">
        <f t="shared" si="11"/>
        <v>0</v>
      </c>
    </row>
    <row r="147" spans="1:7" ht="13" hidden="1" thickBot="1" x14ac:dyDescent="0.3">
      <c r="A147" s="19">
        <f t="shared" si="12"/>
        <v>127</v>
      </c>
      <c r="B147" s="199">
        <f t="shared" si="13"/>
        <v>0</v>
      </c>
      <c r="C147" s="240">
        <f t="shared" si="7"/>
        <v>0</v>
      </c>
      <c r="D147" s="240">
        <f t="shared" si="8"/>
        <v>0</v>
      </c>
      <c r="E147" s="240">
        <f t="shared" si="9"/>
        <v>0</v>
      </c>
      <c r="F147" s="199">
        <f t="shared" si="10"/>
        <v>0</v>
      </c>
      <c r="G147" s="241">
        <f t="shared" si="11"/>
        <v>0</v>
      </c>
    </row>
    <row r="148" spans="1:7" ht="13" hidden="1" thickBot="1" x14ac:dyDescent="0.3">
      <c r="A148" s="19">
        <f t="shared" si="12"/>
        <v>128</v>
      </c>
      <c r="B148" s="199">
        <f t="shared" si="13"/>
        <v>0</v>
      </c>
      <c r="C148" s="240">
        <f t="shared" si="7"/>
        <v>0</v>
      </c>
      <c r="D148" s="240">
        <f t="shared" si="8"/>
        <v>0</v>
      </c>
      <c r="E148" s="240">
        <f t="shared" si="9"/>
        <v>0</v>
      </c>
      <c r="F148" s="199">
        <f t="shared" si="10"/>
        <v>0</v>
      </c>
      <c r="G148" s="241">
        <f t="shared" si="11"/>
        <v>0</v>
      </c>
    </row>
    <row r="149" spans="1:7" ht="13" hidden="1" thickBot="1" x14ac:dyDescent="0.3">
      <c r="A149" s="19">
        <f t="shared" si="12"/>
        <v>129</v>
      </c>
      <c r="B149" s="199">
        <f t="shared" si="13"/>
        <v>0</v>
      </c>
      <c r="C149" s="240">
        <f t="shared" ref="C149:C212" si="14">IF(A149&lt;=$D$10,D149+$D$13,0)</f>
        <v>0</v>
      </c>
      <c r="D149" s="240">
        <f t="shared" ref="D149:D212" si="15">E149+F149</f>
        <v>0</v>
      </c>
      <c r="E149" s="240">
        <f t="shared" ref="E149:E212" si="16">B149*$D$11</f>
        <v>0</v>
      </c>
      <c r="F149" s="199">
        <f t="shared" ref="F149:F212" si="17">IF(A149&lt;=$D$10,$D$12*-1,0)</f>
        <v>0</v>
      </c>
      <c r="G149" s="241">
        <f t="shared" ref="G149:G212" si="18">B149-F149</f>
        <v>0</v>
      </c>
    </row>
    <row r="150" spans="1:7" ht="13" hidden="1" thickBot="1" x14ac:dyDescent="0.3">
      <c r="A150" s="19">
        <f t="shared" ref="A150:A213" si="19">A149+1</f>
        <v>130</v>
      </c>
      <c r="B150" s="199">
        <f t="shared" ref="B150:B213" si="20">B149-F149</f>
        <v>0</v>
      </c>
      <c r="C150" s="240">
        <f t="shared" si="14"/>
        <v>0</v>
      </c>
      <c r="D150" s="240">
        <f t="shared" si="15"/>
        <v>0</v>
      </c>
      <c r="E150" s="240">
        <f t="shared" si="16"/>
        <v>0</v>
      </c>
      <c r="F150" s="199">
        <f t="shared" si="17"/>
        <v>0</v>
      </c>
      <c r="G150" s="241">
        <f t="shared" si="18"/>
        <v>0</v>
      </c>
    </row>
    <row r="151" spans="1:7" ht="13" hidden="1" thickBot="1" x14ac:dyDescent="0.3">
      <c r="A151" s="19">
        <f t="shared" si="19"/>
        <v>131</v>
      </c>
      <c r="B151" s="199">
        <f t="shared" si="20"/>
        <v>0</v>
      </c>
      <c r="C151" s="240">
        <f t="shared" si="14"/>
        <v>0</v>
      </c>
      <c r="D151" s="240">
        <f t="shared" si="15"/>
        <v>0</v>
      </c>
      <c r="E151" s="240">
        <f t="shared" si="16"/>
        <v>0</v>
      </c>
      <c r="F151" s="199">
        <f t="shared" si="17"/>
        <v>0</v>
      </c>
      <c r="G151" s="241">
        <f t="shared" si="18"/>
        <v>0</v>
      </c>
    </row>
    <row r="152" spans="1:7" ht="13" hidden="1" thickBot="1" x14ac:dyDescent="0.3">
      <c r="A152" s="19">
        <f t="shared" si="19"/>
        <v>132</v>
      </c>
      <c r="B152" s="199">
        <f t="shared" si="20"/>
        <v>0</v>
      </c>
      <c r="C152" s="240">
        <f t="shared" si="14"/>
        <v>0</v>
      </c>
      <c r="D152" s="240">
        <f t="shared" si="15"/>
        <v>0</v>
      </c>
      <c r="E152" s="240">
        <f t="shared" si="16"/>
        <v>0</v>
      </c>
      <c r="F152" s="199">
        <f t="shared" si="17"/>
        <v>0</v>
      </c>
      <c r="G152" s="241">
        <f t="shared" si="18"/>
        <v>0</v>
      </c>
    </row>
    <row r="153" spans="1:7" ht="13" hidden="1" thickBot="1" x14ac:dyDescent="0.3">
      <c r="A153" s="19">
        <f t="shared" si="19"/>
        <v>133</v>
      </c>
      <c r="B153" s="199">
        <f t="shared" si="20"/>
        <v>0</v>
      </c>
      <c r="C153" s="240">
        <f t="shared" si="14"/>
        <v>0</v>
      </c>
      <c r="D153" s="240">
        <f t="shared" si="15"/>
        <v>0</v>
      </c>
      <c r="E153" s="240">
        <f t="shared" si="16"/>
        <v>0</v>
      </c>
      <c r="F153" s="199">
        <f t="shared" si="17"/>
        <v>0</v>
      </c>
      <c r="G153" s="241">
        <f t="shared" si="18"/>
        <v>0</v>
      </c>
    </row>
    <row r="154" spans="1:7" ht="13" hidden="1" thickBot="1" x14ac:dyDescent="0.3">
      <c r="A154" s="19">
        <f t="shared" si="19"/>
        <v>134</v>
      </c>
      <c r="B154" s="199">
        <f t="shared" si="20"/>
        <v>0</v>
      </c>
      <c r="C154" s="240">
        <f t="shared" si="14"/>
        <v>0</v>
      </c>
      <c r="D154" s="240">
        <f t="shared" si="15"/>
        <v>0</v>
      </c>
      <c r="E154" s="240">
        <f t="shared" si="16"/>
        <v>0</v>
      </c>
      <c r="F154" s="199">
        <f t="shared" si="17"/>
        <v>0</v>
      </c>
      <c r="G154" s="241">
        <f t="shared" si="18"/>
        <v>0</v>
      </c>
    </row>
    <row r="155" spans="1:7" ht="13" hidden="1" thickBot="1" x14ac:dyDescent="0.3">
      <c r="A155" s="19">
        <f t="shared" si="19"/>
        <v>135</v>
      </c>
      <c r="B155" s="199">
        <f t="shared" si="20"/>
        <v>0</v>
      </c>
      <c r="C155" s="240">
        <f t="shared" si="14"/>
        <v>0</v>
      </c>
      <c r="D155" s="240">
        <f t="shared" si="15"/>
        <v>0</v>
      </c>
      <c r="E155" s="240">
        <f t="shared" si="16"/>
        <v>0</v>
      </c>
      <c r="F155" s="199">
        <f t="shared" si="17"/>
        <v>0</v>
      </c>
      <c r="G155" s="241">
        <f t="shared" si="18"/>
        <v>0</v>
      </c>
    </row>
    <row r="156" spans="1:7" ht="13" hidden="1" thickBot="1" x14ac:dyDescent="0.3">
      <c r="A156" s="19">
        <f t="shared" si="19"/>
        <v>136</v>
      </c>
      <c r="B156" s="199">
        <f t="shared" si="20"/>
        <v>0</v>
      </c>
      <c r="C156" s="240">
        <f t="shared" si="14"/>
        <v>0</v>
      </c>
      <c r="D156" s="240">
        <f t="shared" si="15"/>
        <v>0</v>
      </c>
      <c r="E156" s="240">
        <f t="shared" si="16"/>
        <v>0</v>
      </c>
      <c r="F156" s="199">
        <f t="shared" si="17"/>
        <v>0</v>
      </c>
      <c r="G156" s="241">
        <f t="shared" si="18"/>
        <v>0</v>
      </c>
    </row>
    <row r="157" spans="1:7" ht="13" hidden="1" thickBot="1" x14ac:dyDescent="0.3">
      <c r="A157" s="19">
        <f t="shared" si="19"/>
        <v>137</v>
      </c>
      <c r="B157" s="199">
        <f t="shared" si="20"/>
        <v>0</v>
      </c>
      <c r="C157" s="240">
        <f t="shared" si="14"/>
        <v>0</v>
      </c>
      <c r="D157" s="240">
        <f t="shared" si="15"/>
        <v>0</v>
      </c>
      <c r="E157" s="240">
        <f t="shared" si="16"/>
        <v>0</v>
      </c>
      <c r="F157" s="199">
        <f t="shared" si="17"/>
        <v>0</v>
      </c>
      <c r="G157" s="241">
        <f t="shared" si="18"/>
        <v>0</v>
      </c>
    </row>
    <row r="158" spans="1:7" ht="13" hidden="1" thickBot="1" x14ac:dyDescent="0.3">
      <c r="A158" s="19">
        <f t="shared" si="19"/>
        <v>138</v>
      </c>
      <c r="B158" s="199">
        <f t="shared" si="20"/>
        <v>0</v>
      </c>
      <c r="C158" s="240">
        <f t="shared" si="14"/>
        <v>0</v>
      </c>
      <c r="D158" s="240">
        <f t="shared" si="15"/>
        <v>0</v>
      </c>
      <c r="E158" s="240">
        <f t="shared" si="16"/>
        <v>0</v>
      </c>
      <c r="F158" s="199">
        <f t="shared" si="17"/>
        <v>0</v>
      </c>
      <c r="G158" s="241">
        <f t="shared" si="18"/>
        <v>0</v>
      </c>
    </row>
    <row r="159" spans="1:7" ht="13" hidden="1" thickBot="1" x14ac:dyDescent="0.3">
      <c r="A159" s="19">
        <f t="shared" si="19"/>
        <v>139</v>
      </c>
      <c r="B159" s="199">
        <f t="shared" si="20"/>
        <v>0</v>
      </c>
      <c r="C159" s="240">
        <f t="shared" si="14"/>
        <v>0</v>
      </c>
      <c r="D159" s="240">
        <f t="shared" si="15"/>
        <v>0</v>
      </c>
      <c r="E159" s="240">
        <f t="shared" si="16"/>
        <v>0</v>
      </c>
      <c r="F159" s="199">
        <f t="shared" si="17"/>
        <v>0</v>
      </c>
      <c r="G159" s="241">
        <f t="shared" si="18"/>
        <v>0</v>
      </c>
    </row>
    <row r="160" spans="1:7" ht="13" hidden="1" thickBot="1" x14ac:dyDescent="0.3">
      <c r="A160" s="19">
        <f t="shared" si="19"/>
        <v>140</v>
      </c>
      <c r="B160" s="199">
        <f t="shared" si="20"/>
        <v>0</v>
      </c>
      <c r="C160" s="240">
        <f t="shared" si="14"/>
        <v>0</v>
      </c>
      <c r="D160" s="240">
        <f t="shared" si="15"/>
        <v>0</v>
      </c>
      <c r="E160" s="240">
        <f t="shared" si="16"/>
        <v>0</v>
      </c>
      <c r="F160" s="199">
        <f t="shared" si="17"/>
        <v>0</v>
      </c>
      <c r="G160" s="241">
        <f t="shared" si="18"/>
        <v>0</v>
      </c>
    </row>
    <row r="161" spans="1:7" ht="13" hidden="1" thickBot="1" x14ac:dyDescent="0.3">
      <c r="A161" s="19">
        <f t="shared" si="19"/>
        <v>141</v>
      </c>
      <c r="B161" s="199">
        <f t="shared" si="20"/>
        <v>0</v>
      </c>
      <c r="C161" s="240">
        <f t="shared" si="14"/>
        <v>0</v>
      </c>
      <c r="D161" s="240">
        <f t="shared" si="15"/>
        <v>0</v>
      </c>
      <c r="E161" s="240">
        <f t="shared" si="16"/>
        <v>0</v>
      </c>
      <c r="F161" s="199">
        <f t="shared" si="17"/>
        <v>0</v>
      </c>
      <c r="G161" s="241">
        <f t="shared" si="18"/>
        <v>0</v>
      </c>
    </row>
    <row r="162" spans="1:7" ht="13" hidden="1" thickBot="1" x14ac:dyDescent="0.3">
      <c r="A162" s="19">
        <f t="shared" si="19"/>
        <v>142</v>
      </c>
      <c r="B162" s="199">
        <f t="shared" si="20"/>
        <v>0</v>
      </c>
      <c r="C162" s="240">
        <f t="shared" si="14"/>
        <v>0</v>
      </c>
      <c r="D162" s="240">
        <f t="shared" si="15"/>
        <v>0</v>
      </c>
      <c r="E162" s="240">
        <f t="shared" si="16"/>
        <v>0</v>
      </c>
      <c r="F162" s="199">
        <f t="shared" si="17"/>
        <v>0</v>
      </c>
      <c r="G162" s="241">
        <f t="shared" si="18"/>
        <v>0</v>
      </c>
    </row>
    <row r="163" spans="1:7" ht="13" hidden="1" thickBot="1" x14ac:dyDescent="0.3">
      <c r="A163" s="19">
        <f t="shared" si="19"/>
        <v>143</v>
      </c>
      <c r="B163" s="199">
        <f t="shared" si="20"/>
        <v>0</v>
      </c>
      <c r="C163" s="240">
        <f t="shared" si="14"/>
        <v>0</v>
      </c>
      <c r="D163" s="240">
        <f t="shared" si="15"/>
        <v>0</v>
      </c>
      <c r="E163" s="240">
        <f t="shared" si="16"/>
        <v>0</v>
      </c>
      <c r="F163" s="199">
        <f t="shared" si="17"/>
        <v>0</v>
      </c>
      <c r="G163" s="241">
        <f t="shared" si="18"/>
        <v>0</v>
      </c>
    </row>
    <row r="164" spans="1:7" ht="13" hidden="1" thickBot="1" x14ac:dyDescent="0.3">
      <c r="A164" s="19">
        <f t="shared" si="19"/>
        <v>144</v>
      </c>
      <c r="B164" s="199">
        <f t="shared" si="20"/>
        <v>0</v>
      </c>
      <c r="C164" s="240">
        <f t="shared" si="14"/>
        <v>0</v>
      </c>
      <c r="D164" s="240">
        <f t="shared" si="15"/>
        <v>0</v>
      </c>
      <c r="E164" s="240">
        <f t="shared" si="16"/>
        <v>0</v>
      </c>
      <c r="F164" s="199">
        <f t="shared" si="17"/>
        <v>0</v>
      </c>
      <c r="G164" s="241">
        <f t="shared" si="18"/>
        <v>0</v>
      </c>
    </row>
    <row r="165" spans="1:7" ht="13" hidden="1" thickBot="1" x14ac:dyDescent="0.3">
      <c r="A165" s="19">
        <f t="shared" si="19"/>
        <v>145</v>
      </c>
      <c r="B165" s="199">
        <f t="shared" si="20"/>
        <v>0</v>
      </c>
      <c r="C165" s="240">
        <f t="shared" si="14"/>
        <v>0</v>
      </c>
      <c r="D165" s="240">
        <f t="shared" si="15"/>
        <v>0</v>
      </c>
      <c r="E165" s="240">
        <f t="shared" si="16"/>
        <v>0</v>
      </c>
      <c r="F165" s="199">
        <f t="shared" si="17"/>
        <v>0</v>
      </c>
      <c r="G165" s="241">
        <f t="shared" si="18"/>
        <v>0</v>
      </c>
    </row>
    <row r="166" spans="1:7" ht="13" hidden="1" thickBot="1" x14ac:dyDescent="0.3">
      <c r="A166" s="19">
        <f t="shared" si="19"/>
        <v>146</v>
      </c>
      <c r="B166" s="199">
        <f t="shared" si="20"/>
        <v>0</v>
      </c>
      <c r="C166" s="240">
        <f t="shared" si="14"/>
        <v>0</v>
      </c>
      <c r="D166" s="240">
        <f t="shared" si="15"/>
        <v>0</v>
      </c>
      <c r="E166" s="240">
        <f t="shared" si="16"/>
        <v>0</v>
      </c>
      <c r="F166" s="199">
        <f t="shared" si="17"/>
        <v>0</v>
      </c>
      <c r="G166" s="241">
        <f t="shared" si="18"/>
        <v>0</v>
      </c>
    </row>
    <row r="167" spans="1:7" ht="13" hidden="1" thickBot="1" x14ac:dyDescent="0.3">
      <c r="A167" s="19">
        <f t="shared" si="19"/>
        <v>147</v>
      </c>
      <c r="B167" s="199">
        <f t="shared" si="20"/>
        <v>0</v>
      </c>
      <c r="C167" s="240">
        <f t="shared" si="14"/>
        <v>0</v>
      </c>
      <c r="D167" s="240">
        <f t="shared" si="15"/>
        <v>0</v>
      </c>
      <c r="E167" s="240">
        <f t="shared" si="16"/>
        <v>0</v>
      </c>
      <c r="F167" s="199">
        <f t="shared" si="17"/>
        <v>0</v>
      </c>
      <c r="G167" s="241">
        <f t="shared" si="18"/>
        <v>0</v>
      </c>
    </row>
    <row r="168" spans="1:7" ht="13" hidden="1" thickBot="1" x14ac:dyDescent="0.3">
      <c r="A168" s="19">
        <f t="shared" si="19"/>
        <v>148</v>
      </c>
      <c r="B168" s="199">
        <f t="shared" si="20"/>
        <v>0</v>
      </c>
      <c r="C168" s="240">
        <f t="shared" si="14"/>
        <v>0</v>
      </c>
      <c r="D168" s="240">
        <f t="shared" si="15"/>
        <v>0</v>
      </c>
      <c r="E168" s="240">
        <f t="shared" si="16"/>
        <v>0</v>
      </c>
      <c r="F168" s="199">
        <f t="shared" si="17"/>
        <v>0</v>
      </c>
      <c r="G168" s="241">
        <f t="shared" si="18"/>
        <v>0</v>
      </c>
    </row>
    <row r="169" spans="1:7" ht="13" hidden="1" thickBot="1" x14ac:dyDescent="0.3">
      <c r="A169" s="19">
        <f t="shared" si="19"/>
        <v>149</v>
      </c>
      <c r="B169" s="199">
        <f t="shared" si="20"/>
        <v>0</v>
      </c>
      <c r="C169" s="240">
        <f t="shared" si="14"/>
        <v>0</v>
      </c>
      <c r="D169" s="240">
        <f t="shared" si="15"/>
        <v>0</v>
      </c>
      <c r="E169" s="240">
        <f t="shared" si="16"/>
        <v>0</v>
      </c>
      <c r="F169" s="199">
        <f t="shared" si="17"/>
        <v>0</v>
      </c>
      <c r="G169" s="241">
        <f t="shared" si="18"/>
        <v>0</v>
      </c>
    </row>
    <row r="170" spans="1:7" ht="13" hidden="1" thickBot="1" x14ac:dyDescent="0.3">
      <c r="A170" s="19">
        <f t="shared" si="19"/>
        <v>150</v>
      </c>
      <c r="B170" s="199">
        <f t="shared" si="20"/>
        <v>0</v>
      </c>
      <c r="C170" s="240">
        <f t="shared" si="14"/>
        <v>0</v>
      </c>
      <c r="D170" s="240">
        <f t="shared" si="15"/>
        <v>0</v>
      </c>
      <c r="E170" s="240">
        <f t="shared" si="16"/>
        <v>0</v>
      </c>
      <c r="F170" s="199">
        <f t="shared" si="17"/>
        <v>0</v>
      </c>
      <c r="G170" s="241">
        <f t="shared" si="18"/>
        <v>0</v>
      </c>
    </row>
    <row r="171" spans="1:7" ht="13" hidden="1" thickBot="1" x14ac:dyDescent="0.3">
      <c r="A171" s="19">
        <f t="shared" si="19"/>
        <v>151</v>
      </c>
      <c r="B171" s="199">
        <f t="shared" si="20"/>
        <v>0</v>
      </c>
      <c r="C171" s="240">
        <f t="shared" si="14"/>
        <v>0</v>
      </c>
      <c r="D171" s="240">
        <f t="shared" si="15"/>
        <v>0</v>
      </c>
      <c r="E171" s="240">
        <f t="shared" si="16"/>
        <v>0</v>
      </c>
      <c r="F171" s="199">
        <f t="shared" si="17"/>
        <v>0</v>
      </c>
      <c r="G171" s="241">
        <f t="shared" si="18"/>
        <v>0</v>
      </c>
    </row>
    <row r="172" spans="1:7" ht="13" hidden="1" thickBot="1" x14ac:dyDescent="0.3">
      <c r="A172" s="19">
        <f t="shared" si="19"/>
        <v>152</v>
      </c>
      <c r="B172" s="199">
        <f t="shared" si="20"/>
        <v>0</v>
      </c>
      <c r="C172" s="240">
        <f t="shared" si="14"/>
        <v>0</v>
      </c>
      <c r="D172" s="240">
        <f t="shared" si="15"/>
        <v>0</v>
      </c>
      <c r="E172" s="240">
        <f t="shared" si="16"/>
        <v>0</v>
      </c>
      <c r="F172" s="199">
        <f t="shared" si="17"/>
        <v>0</v>
      </c>
      <c r="G172" s="241">
        <f t="shared" si="18"/>
        <v>0</v>
      </c>
    </row>
    <row r="173" spans="1:7" ht="13" hidden="1" thickBot="1" x14ac:dyDescent="0.3">
      <c r="A173" s="19">
        <f t="shared" si="19"/>
        <v>153</v>
      </c>
      <c r="B173" s="199">
        <f t="shared" si="20"/>
        <v>0</v>
      </c>
      <c r="C173" s="240">
        <f t="shared" si="14"/>
        <v>0</v>
      </c>
      <c r="D173" s="240">
        <f t="shared" si="15"/>
        <v>0</v>
      </c>
      <c r="E173" s="240">
        <f t="shared" si="16"/>
        <v>0</v>
      </c>
      <c r="F173" s="199">
        <f t="shared" si="17"/>
        <v>0</v>
      </c>
      <c r="G173" s="241">
        <f t="shared" si="18"/>
        <v>0</v>
      </c>
    </row>
    <row r="174" spans="1:7" ht="13" hidden="1" thickBot="1" x14ac:dyDescent="0.3">
      <c r="A174" s="19">
        <f t="shared" si="19"/>
        <v>154</v>
      </c>
      <c r="B174" s="199">
        <f t="shared" si="20"/>
        <v>0</v>
      </c>
      <c r="C174" s="240">
        <f t="shared" si="14"/>
        <v>0</v>
      </c>
      <c r="D174" s="240">
        <f t="shared" si="15"/>
        <v>0</v>
      </c>
      <c r="E174" s="240">
        <f t="shared" si="16"/>
        <v>0</v>
      </c>
      <c r="F174" s="199">
        <f t="shared" si="17"/>
        <v>0</v>
      </c>
      <c r="G174" s="241">
        <f t="shared" si="18"/>
        <v>0</v>
      </c>
    </row>
    <row r="175" spans="1:7" ht="13" hidden="1" thickBot="1" x14ac:dyDescent="0.3">
      <c r="A175" s="19">
        <f t="shared" si="19"/>
        <v>155</v>
      </c>
      <c r="B175" s="199">
        <f t="shared" si="20"/>
        <v>0</v>
      </c>
      <c r="C175" s="240">
        <f t="shared" si="14"/>
        <v>0</v>
      </c>
      <c r="D175" s="240">
        <f t="shared" si="15"/>
        <v>0</v>
      </c>
      <c r="E175" s="240">
        <f t="shared" si="16"/>
        <v>0</v>
      </c>
      <c r="F175" s="199">
        <f t="shared" si="17"/>
        <v>0</v>
      </c>
      <c r="G175" s="241">
        <f t="shared" si="18"/>
        <v>0</v>
      </c>
    </row>
    <row r="176" spans="1:7" ht="13" hidden="1" thickBot="1" x14ac:dyDescent="0.3">
      <c r="A176" s="19">
        <f t="shared" si="19"/>
        <v>156</v>
      </c>
      <c r="B176" s="199">
        <f t="shared" si="20"/>
        <v>0</v>
      </c>
      <c r="C176" s="240">
        <f t="shared" si="14"/>
        <v>0</v>
      </c>
      <c r="D176" s="240">
        <f t="shared" si="15"/>
        <v>0</v>
      </c>
      <c r="E176" s="240">
        <f t="shared" si="16"/>
        <v>0</v>
      </c>
      <c r="F176" s="199">
        <f t="shared" si="17"/>
        <v>0</v>
      </c>
      <c r="G176" s="241">
        <f t="shared" si="18"/>
        <v>0</v>
      </c>
    </row>
    <row r="177" spans="1:7" ht="13" hidden="1" thickBot="1" x14ac:dyDescent="0.3">
      <c r="A177" s="19">
        <f t="shared" si="19"/>
        <v>157</v>
      </c>
      <c r="B177" s="199">
        <f t="shared" si="20"/>
        <v>0</v>
      </c>
      <c r="C177" s="240">
        <f t="shared" si="14"/>
        <v>0</v>
      </c>
      <c r="D177" s="240">
        <f t="shared" si="15"/>
        <v>0</v>
      </c>
      <c r="E177" s="240">
        <f t="shared" si="16"/>
        <v>0</v>
      </c>
      <c r="F177" s="199">
        <f t="shared" si="17"/>
        <v>0</v>
      </c>
      <c r="G177" s="241">
        <f t="shared" si="18"/>
        <v>0</v>
      </c>
    </row>
    <row r="178" spans="1:7" ht="13" hidden="1" thickBot="1" x14ac:dyDescent="0.3">
      <c r="A178" s="19">
        <f t="shared" si="19"/>
        <v>158</v>
      </c>
      <c r="B178" s="199">
        <f t="shared" si="20"/>
        <v>0</v>
      </c>
      <c r="C178" s="240">
        <f t="shared" si="14"/>
        <v>0</v>
      </c>
      <c r="D178" s="240">
        <f t="shared" si="15"/>
        <v>0</v>
      </c>
      <c r="E178" s="240">
        <f t="shared" si="16"/>
        <v>0</v>
      </c>
      <c r="F178" s="199">
        <f t="shared" si="17"/>
        <v>0</v>
      </c>
      <c r="G178" s="241">
        <f t="shared" si="18"/>
        <v>0</v>
      </c>
    </row>
    <row r="179" spans="1:7" ht="13" hidden="1" thickBot="1" x14ac:dyDescent="0.3">
      <c r="A179" s="19">
        <f t="shared" si="19"/>
        <v>159</v>
      </c>
      <c r="B179" s="199">
        <f t="shared" si="20"/>
        <v>0</v>
      </c>
      <c r="C179" s="240">
        <f t="shared" si="14"/>
        <v>0</v>
      </c>
      <c r="D179" s="240">
        <f t="shared" si="15"/>
        <v>0</v>
      </c>
      <c r="E179" s="240">
        <f t="shared" si="16"/>
        <v>0</v>
      </c>
      <c r="F179" s="199">
        <f t="shared" si="17"/>
        <v>0</v>
      </c>
      <c r="G179" s="241">
        <f t="shared" si="18"/>
        <v>0</v>
      </c>
    </row>
    <row r="180" spans="1:7" ht="13" hidden="1" thickBot="1" x14ac:dyDescent="0.3">
      <c r="A180" s="19">
        <f t="shared" si="19"/>
        <v>160</v>
      </c>
      <c r="B180" s="199">
        <f t="shared" si="20"/>
        <v>0</v>
      </c>
      <c r="C180" s="240">
        <f t="shared" si="14"/>
        <v>0</v>
      </c>
      <c r="D180" s="240">
        <f t="shared" si="15"/>
        <v>0</v>
      </c>
      <c r="E180" s="240">
        <f t="shared" si="16"/>
        <v>0</v>
      </c>
      <c r="F180" s="199">
        <f t="shared" si="17"/>
        <v>0</v>
      </c>
      <c r="G180" s="241">
        <f t="shared" si="18"/>
        <v>0</v>
      </c>
    </row>
    <row r="181" spans="1:7" ht="13" hidden="1" thickBot="1" x14ac:dyDescent="0.3">
      <c r="A181" s="19">
        <f t="shared" si="19"/>
        <v>161</v>
      </c>
      <c r="B181" s="199">
        <f t="shared" si="20"/>
        <v>0</v>
      </c>
      <c r="C181" s="240">
        <f t="shared" si="14"/>
        <v>0</v>
      </c>
      <c r="D181" s="240">
        <f t="shared" si="15"/>
        <v>0</v>
      </c>
      <c r="E181" s="240">
        <f t="shared" si="16"/>
        <v>0</v>
      </c>
      <c r="F181" s="199">
        <f t="shared" si="17"/>
        <v>0</v>
      </c>
      <c r="G181" s="241">
        <f t="shared" si="18"/>
        <v>0</v>
      </c>
    </row>
    <row r="182" spans="1:7" ht="13" hidden="1" thickBot="1" x14ac:dyDescent="0.3">
      <c r="A182" s="19">
        <f t="shared" si="19"/>
        <v>162</v>
      </c>
      <c r="B182" s="199">
        <f t="shared" si="20"/>
        <v>0</v>
      </c>
      <c r="C182" s="240">
        <f t="shared" si="14"/>
        <v>0</v>
      </c>
      <c r="D182" s="240">
        <f t="shared" si="15"/>
        <v>0</v>
      </c>
      <c r="E182" s="240">
        <f t="shared" si="16"/>
        <v>0</v>
      </c>
      <c r="F182" s="199">
        <f t="shared" si="17"/>
        <v>0</v>
      </c>
      <c r="G182" s="241">
        <f t="shared" si="18"/>
        <v>0</v>
      </c>
    </row>
    <row r="183" spans="1:7" ht="13" hidden="1" thickBot="1" x14ac:dyDescent="0.3">
      <c r="A183" s="19">
        <f t="shared" si="19"/>
        <v>163</v>
      </c>
      <c r="B183" s="199">
        <f t="shared" si="20"/>
        <v>0</v>
      </c>
      <c r="C183" s="240">
        <f t="shared" si="14"/>
        <v>0</v>
      </c>
      <c r="D183" s="240">
        <f t="shared" si="15"/>
        <v>0</v>
      </c>
      <c r="E183" s="240">
        <f t="shared" si="16"/>
        <v>0</v>
      </c>
      <c r="F183" s="199">
        <f t="shared" si="17"/>
        <v>0</v>
      </c>
      <c r="G183" s="241">
        <f t="shared" si="18"/>
        <v>0</v>
      </c>
    </row>
    <row r="184" spans="1:7" ht="13" hidden="1" thickBot="1" x14ac:dyDescent="0.3">
      <c r="A184" s="19">
        <f t="shared" si="19"/>
        <v>164</v>
      </c>
      <c r="B184" s="199">
        <f t="shared" si="20"/>
        <v>0</v>
      </c>
      <c r="C184" s="240">
        <f t="shared" si="14"/>
        <v>0</v>
      </c>
      <c r="D184" s="240">
        <f t="shared" si="15"/>
        <v>0</v>
      </c>
      <c r="E184" s="240">
        <f t="shared" si="16"/>
        <v>0</v>
      </c>
      <c r="F184" s="199">
        <f t="shared" si="17"/>
        <v>0</v>
      </c>
      <c r="G184" s="241">
        <f t="shared" si="18"/>
        <v>0</v>
      </c>
    </row>
    <row r="185" spans="1:7" ht="13" hidden="1" thickBot="1" x14ac:dyDescent="0.3">
      <c r="A185" s="19">
        <f t="shared" si="19"/>
        <v>165</v>
      </c>
      <c r="B185" s="199">
        <f t="shared" si="20"/>
        <v>0</v>
      </c>
      <c r="C185" s="240">
        <f t="shared" si="14"/>
        <v>0</v>
      </c>
      <c r="D185" s="240">
        <f t="shared" si="15"/>
        <v>0</v>
      </c>
      <c r="E185" s="240">
        <f t="shared" si="16"/>
        <v>0</v>
      </c>
      <c r="F185" s="199">
        <f t="shared" si="17"/>
        <v>0</v>
      </c>
      <c r="G185" s="241">
        <f t="shared" si="18"/>
        <v>0</v>
      </c>
    </row>
    <row r="186" spans="1:7" ht="13" hidden="1" thickBot="1" x14ac:dyDescent="0.3">
      <c r="A186" s="19">
        <f t="shared" si="19"/>
        <v>166</v>
      </c>
      <c r="B186" s="199">
        <f t="shared" si="20"/>
        <v>0</v>
      </c>
      <c r="C186" s="240">
        <f t="shared" si="14"/>
        <v>0</v>
      </c>
      <c r="D186" s="240">
        <f t="shared" si="15"/>
        <v>0</v>
      </c>
      <c r="E186" s="240">
        <f t="shared" si="16"/>
        <v>0</v>
      </c>
      <c r="F186" s="199">
        <f t="shared" si="17"/>
        <v>0</v>
      </c>
      <c r="G186" s="241">
        <f t="shared" si="18"/>
        <v>0</v>
      </c>
    </row>
    <row r="187" spans="1:7" ht="13" hidden="1" thickBot="1" x14ac:dyDescent="0.3">
      <c r="A187" s="19">
        <f t="shared" si="19"/>
        <v>167</v>
      </c>
      <c r="B187" s="199">
        <f t="shared" si="20"/>
        <v>0</v>
      </c>
      <c r="C187" s="240">
        <f t="shared" si="14"/>
        <v>0</v>
      </c>
      <c r="D187" s="240">
        <f t="shared" si="15"/>
        <v>0</v>
      </c>
      <c r="E187" s="240">
        <f t="shared" si="16"/>
        <v>0</v>
      </c>
      <c r="F187" s="199">
        <f t="shared" si="17"/>
        <v>0</v>
      </c>
      <c r="G187" s="241">
        <f t="shared" si="18"/>
        <v>0</v>
      </c>
    </row>
    <row r="188" spans="1:7" ht="13" hidden="1" thickBot="1" x14ac:dyDescent="0.3">
      <c r="A188" s="19">
        <f t="shared" si="19"/>
        <v>168</v>
      </c>
      <c r="B188" s="199">
        <f t="shared" si="20"/>
        <v>0</v>
      </c>
      <c r="C188" s="240">
        <f t="shared" si="14"/>
        <v>0</v>
      </c>
      <c r="D188" s="240">
        <f t="shared" si="15"/>
        <v>0</v>
      </c>
      <c r="E188" s="240">
        <f t="shared" si="16"/>
        <v>0</v>
      </c>
      <c r="F188" s="199">
        <f t="shared" si="17"/>
        <v>0</v>
      </c>
      <c r="G188" s="241">
        <f t="shared" si="18"/>
        <v>0</v>
      </c>
    </row>
    <row r="189" spans="1:7" ht="13" hidden="1" thickBot="1" x14ac:dyDescent="0.3">
      <c r="A189" s="19">
        <f t="shared" si="19"/>
        <v>169</v>
      </c>
      <c r="B189" s="199">
        <f t="shared" si="20"/>
        <v>0</v>
      </c>
      <c r="C189" s="240">
        <f t="shared" si="14"/>
        <v>0</v>
      </c>
      <c r="D189" s="240">
        <f t="shared" si="15"/>
        <v>0</v>
      </c>
      <c r="E189" s="240">
        <f t="shared" si="16"/>
        <v>0</v>
      </c>
      <c r="F189" s="199">
        <f t="shared" si="17"/>
        <v>0</v>
      </c>
      <c r="G189" s="241">
        <f t="shared" si="18"/>
        <v>0</v>
      </c>
    </row>
    <row r="190" spans="1:7" ht="13" hidden="1" thickBot="1" x14ac:dyDescent="0.3">
      <c r="A190" s="19">
        <f t="shared" si="19"/>
        <v>170</v>
      </c>
      <c r="B190" s="199">
        <f t="shared" si="20"/>
        <v>0</v>
      </c>
      <c r="C190" s="240">
        <f t="shared" si="14"/>
        <v>0</v>
      </c>
      <c r="D190" s="240">
        <f t="shared" si="15"/>
        <v>0</v>
      </c>
      <c r="E190" s="240">
        <f t="shared" si="16"/>
        <v>0</v>
      </c>
      <c r="F190" s="199">
        <f t="shared" si="17"/>
        <v>0</v>
      </c>
      <c r="G190" s="241">
        <f t="shared" si="18"/>
        <v>0</v>
      </c>
    </row>
    <row r="191" spans="1:7" ht="13" hidden="1" thickBot="1" x14ac:dyDescent="0.3">
      <c r="A191" s="19">
        <f t="shared" si="19"/>
        <v>171</v>
      </c>
      <c r="B191" s="199">
        <f t="shared" si="20"/>
        <v>0</v>
      </c>
      <c r="C191" s="240">
        <f t="shared" si="14"/>
        <v>0</v>
      </c>
      <c r="D191" s="240">
        <f t="shared" si="15"/>
        <v>0</v>
      </c>
      <c r="E191" s="240">
        <f t="shared" si="16"/>
        <v>0</v>
      </c>
      <c r="F191" s="199">
        <f t="shared" si="17"/>
        <v>0</v>
      </c>
      <c r="G191" s="241">
        <f t="shared" si="18"/>
        <v>0</v>
      </c>
    </row>
    <row r="192" spans="1:7" ht="13" hidden="1" thickBot="1" x14ac:dyDescent="0.3">
      <c r="A192" s="19">
        <f t="shared" si="19"/>
        <v>172</v>
      </c>
      <c r="B192" s="199">
        <f t="shared" si="20"/>
        <v>0</v>
      </c>
      <c r="C192" s="240">
        <f t="shared" si="14"/>
        <v>0</v>
      </c>
      <c r="D192" s="240">
        <f t="shared" si="15"/>
        <v>0</v>
      </c>
      <c r="E192" s="240">
        <f t="shared" si="16"/>
        <v>0</v>
      </c>
      <c r="F192" s="199">
        <f t="shared" si="17"/>
        <v>0</v>
      </c>
      <c r="G192" s="241">
        <f t="shared" si="18"/>
        <v>0</v>
      </c>
    </row>
    <row r="193" spans="1:7" ht="13" hidden="1" thickBot="1" x14ac:dyDescent="0.3">
      <c r="A193" s="19">
        <f t="shared" si="19"/>
        <v>173</v>
      </c>
      <c r="B193" s="199">
        <f t="shared" si="20"/>
        <v>0</v>
      </c>
      <c r="C193" s="240">
        <f t="shared" si="14"/>
        <v>0</v>
      </c>
      <c r="D193" s="240">
        <f t="shared" si="15"/>
        <v>0</v>
      </c>
      <c r="E193" s="240">
        <f t="shared" si="16"/>
        <v>0</v>
      </c>
      <c r="F193" s="199">
        <f t="shared" si="17"/>
        <v>0</v>
      </c>
      <c r="G193" s="241">
        <f t="shared" si="18"/>
        <v>0</v>
      </c>
    </row>
    <row r="194" spans="1:7" ht="13" hidden="1" thickBot="1" x14ac:dyDescent="0.3">
      <c r="A194" s="19">
        <f t="shared" si="19"/>
        <v>174</v>
      </c>
      <c r="B194" s="199">
        <f t="shared" si="20"/>
        <v>0</v>
      </c>
      <c r="C194" s="240">
        <f t="shared" si="14"/>
        <v>0</v>
      </c>
      <c r="D194" s="240">
        <f t="shared" si="15"/>
        <v>0</v>
      </c>
      <c r="E194" s="240">
        <f t="shared" si="16"/>
        <v>0</v>
      </c>
      <c r="F194" s="199">
        <f t="shared" si="17"/>
        <v>0</v>
      </c>
      <c r="G194" s="241">
        <f t="shared" si="18"/>
        <v>0</v>
      </c>
    </row>
    <row r="195" spans="1:7" ht="13" hidden="1" thickBot="1" x14ac:dyDescent="0.3">
      <c r="A195" s="19">
        <f t="shared" si="19"/>
        <v>175</v>
      </c>
      <c r="B195" s="199">
        <f t="shared" si="20"/>
        <v>0</v>
      </c>
      <c r="C195" s="240">
        <f t="shared" si="14"/>
        <v>0</v>
      </c>
      <c r="D195" s="240">
        <f t="shared" si="15"/>
        <v>0</v>
      </c>
      <c r="E195" s="240">
        <f t="shared" si="16"/>
        <v>0</v>
      </c>
      <c r="F195" s="199">
        <f t="shared" si="17"/>
        <v>0</v>
      </c>
      <c r="G195" s="241">
        <f t="shared" si="18"/>
        <v>0</v>
      </c>
    </row>
    <row r="196" spans="1:7" ht="13" hidden="1" thickBot="1" x14ac:dyDescent="0.3">
      <c r="A196" s="19">
        <f t="shared" si="19"/>
        <v>176</v>
      </c>
      <c r="B196" s="199">
        <f t="shared" si="20"/>
        <v>0</v>
      </c>
      <c r="C196" s="240">
        <f t="shared" si="14"/>
        <v>0</v>
      </c>
      <c r="D196" s="240">
        <f t="shared" si="15"/>
        <v>0</v>
      </c>
      <c r="E196" s="240">
        <f t="shared" si="16"/>
        <v>0</v>
      </c>
      <c r="F196" s="199">
        <f t="shared" si="17"/>
        <v>0</v>
      </c>
      <c r="G196" s="241">
        <f t="shared" si="18"/>
        <v>0</v>
      </c>
    </row>
    <row r="197" spans="1:7" ht="13" hidden="1" thickBot="1" x14ac:dyDescent="0.3">
      <c r="A197" s="19">
        <f t="shared" si="19"/>
        <v>177</v>
      </c>
      <c r="B197" s="199">
        <f t="shared" si="20"/>
        <v>0</v>
      </c>
      <c r="C197" s="240">
        <f t="shared" si="14"/>
        <v>0</v>
      </c>
      <c r="D197" s="240">
        <f t="shared" si="15"/>
        <v>0</v>
      </c>
      <c r="E197" s="240">
        <f t="shared" si="16"/>
        <v>0</v>
      </c>
      <c r="F197" s="199">
        <f t="shared" si="17"/>
        <v>0</v>
      </c>
      <c r="G197" s="241">
        <f t="shared" si="18"/>
        <v>0</v>
      </c>
    </row>
    <row r="198" spans="1:7" ht="13" hidden="1" thickBot="1" x14ac:dyDescent="0.3">
      <c r="A198" s="19">
        <f t="shared" si="19"/>
        <v>178</v>
      </c>
      <c r="B198" s="199">
        <f t="shared" si="20"/>
        <v>0</v>
      </c>
      <c r="C198" s="240">
        <f t="shared" si="14"/>
        <v>0</v>
      </c>
      <c r="D198" s="240">
        <f t="shared" si="15"/>
        <v>0</v>
      </c>
      <c r="E198" s="240">
        <f t="shared" si="16"/>
        <v>0</v>
      </c>
      <c r="F198" s="199">
        <f t="shared" si="17"/>
        <v>0</v>
      </c>
      <c r="G198" s="241">
        <f t="shared" si="18"/>
        <v>0</v>
      </c>
    </row>
    <row r="199" spans="1:7" ht="13" hidden="1" thickBot="1" x14ac:dyDescent="0.3">
      <c r="A199" s="19">
        <f t="shared" si="19"/>
        <v>179</v>
      </c>
      <c r="B199" s="199">
        <f t="shared" si="20"/>
        <v>0</v>
      </c>
      <c r="C199" s="240">
        <f t="shared" si="14"/>
        <v>0</v>
      </c>
      <c r="D199" s="240">
        <f t="shared" si="15"/>
        <v>0</v>
      </c>
      <c r="E199" s="240">
        <f t="shared" si="16"/>
        <v>0</v>
      </c>
      <c r="F199" s="199">
        <f t="shared" si="17"/>
        <v>0</v>
      </c>
      <c r="G199" s="241">
        <f t="shared" si="18"/>
        <v>0</v>
      </c>
    </row>
    <row r="200" spans="1:7" ht="13" hidden="1" thickBot="1" x14ac:dyDescent="0.3">
      <c r="A200" s="19">
        <f t="shared" si="19"/>
        <v>180</v>
      </c>
      <c r="B200" s="199">
        <f t="shared" si="20"/>
        <v>0</v>
      </c>
      <c r="C200" s="240">
        <f t="shared" si="14"/>
        <v>0</v>
      </c>
      <c r="D200" s="240">
        <f t="shared" si="15"/>
        <v>0</v>
      </c>
      <c r="E200" s="240">
        <f t="shared" si="16"/>
        <v>0</v>
      </c>
      <c r="F200" s="199">
        <f t="shared" si="17"/>
        <v>0</v>
      </c>
      <c r="G200" s="241">
        <f t="shared" si="18"/>
        <v>0</v>
      </c>
    </row>
    <row r="201" spans="1:7" ht="13" hidden="1" thickBot="1" x14ac:dyDescent="0.3">
      <c r="A201" s="19">
        <f t="shared" si="19"/>
        <v>181</v>
      </c>
      <c r="B201" s="199">
        <f t="shared" si="20"/>
        <v>0</v>
      </c>
      <c r="C201" s="240">
        <f t="shared" si="14"/>
        <v>0</v>
      </c>
      <c r="D201" s="240">
        <f t="shared" si="15"/>
        <v>0</v>
      </c>
      <c r="E201" s="240">
        <f t="shared" si="16"/>
        <v>0</v>
      </c>
      <c r="F201" s="199">
        <f t="shared" si="17"/>
        <v>0</v>
      </c>
      <c r="G201" s="241">
        <f t="shared" si="18"/>
        <v>0</v>
      </c>
    </row>
    <row r="202" spans="1:7" ht="13" hidden="1" thickBot="1" x14ac:dyDescent="0.3">
      <c r="A202" s="19">
        <f t="shared" si="19"/>
        <v>182</v>
      </c>
      <c r="B202" s="199">
        <f t="shared" si="20"/>
        <v>0</v>
      </c>
      <c r="C202" s="240">
        <f t="shared" si="14"/>
        <v>0</v>
      </c>
      <c r="D202" s="240">
        <f t="shared" si="15"/>
        <v>0</v>
      </c>
      <c r="E202" s="240">
        <f t="shared" si="16"/>
        <v>0</v>
      </c>
      <c r="F202" s="199">
        <f t="shared" si="17"/>
        <v>0</v>
      </c>
      <c r="G202" s="241">
        <f t="shared" si="18"/>
        <v>0</v>
      </c>
    </row>
    <row r="203" spans="1:7" ht="13" hidden="1" thickBot="1" x14ac:dyDescent="0.3">
      <c r="A203" s="19">
        <f t="shared" si="19"/>
        <v>183</v>
      </c>
      <c r="B203" s="199">
        <f t="shared" si="20"/>
        <v>0</v>
      </c>
      <c r="C203" s="240">
        <f t="shared" si="14"/>
        <v>0</v>
      </c>
      <c r="D203" s="240">
        <f t="shared" si="15"/>
        <v>0</v>
      </c>
      <c r="E203" s="240">
        <f t="shared" si="16"/>
        <v>0</v>
      </c>
      <c r="F203" s="199">
        <f t="shared" si="17"/>
        <v>0</v>
      </c>
      <c r="G203" s="241">
        <f t="shared" si="18"/>
        <v>0</v>
      </c>
    </row>
    <row r="204" spans="1:7" ht="13" hidden="1" thickBot="1" x14ac:dyDescent="0.3">
      <c r="A204" s="19">
        <f t="shared" si="19"/>
        <v>184</v>
      </c>
      <c r="B204" s="199">
        <f t="shared" si="20"/>
        <v>0</v>
      </c>
      <c r="C204" s="240">
        <f t="shared" si="14"/>
        <v>0</v>
      </c>
      <c r="D204" s="240">
        <f t="shared" si="15"/>
        <v>0</v>
      </c>
      <c r="E204" s="240">
        <f t="shared" si="16"/>
        <v>0</v>
      </c>
      <c r="F204" s="199">
        <f t="shared" si="17"/>
        <v>0</v>
      </c>
      <c r="G204" s="241">
        <f t="shared" si="18"/>
        <v>0</v>
      </c>
    </row>
    <row r="205" spans="1:7" ht="13" hidden="1" thickBot="1" x14ac:dyDescent="0.3">
      <c r="A205" s="19">
        <f t="shared" si="19"/>
        <v>185</v>
      </c>
      <c r="B205" s="199">
        <f t="shared" si="20"/>
        <v>0</v>
      </c>
      <c r="C205" s="240">
        <f t="shared" si="14"/>
        <v>0</v>
      </c>
      <c r="D205" s="240">
        <f t="shared" si="15"/>
        <v>0</v>
      </c>
      <c r="E205" s="240">
        <f t="shared" si="16"/>
        <v>0</v>
      </c>
      <c r="F205" s="199">
        <f t="shared" si="17"/>
        <v>0</v>
      </c>
      <c r="G205" s="241">
        <f t="shared" si="18"/>
        <v>0</v>
      </c>
    </row>
    <row r="206" spans="1:7" ht="13" hidden="1" thickBot="1" x14ac:dyDescent="0.3">
      <c r="A206" s="19">
        <f t="shared" si="19"/>
        <v>186</v>
      </c>
      <c r="B206" s="199">
        <f t="shared" si="20"/>
        <v>0</v>
      </c>
      <c r="C206" s="240">
        <f t="shared" si="14"/>
        <v>0</v>
      </c>
      <c r="D206" s="240">
        <f t="shared" si="15"/>
        <v>0</v>
      </c>
      <c r="E206" s="240">
        <f t="shared" si="16"/>
        <v>0</v>
      </c>
      <c r="F206" s="199">
        <f t="shared" si="17"/>
        <v>0</v>
      </c>
      <c r="G206" s="241">
        <f t="shared" si="18"/>
        <v>0</v>
      </c>
    </row>
    <row r="207" spans="1:7" ht="13" hidden="1" thickBot="1" x14ac:dyDescent="0.3">
      <c r="A207" s="19">
        <f t="shared" si="19"/>
        <v>187</v>
      </c>
      <c r="B207" s="199">
        <f t="shared" si="20"/>
        <v>0</v>
      </c>
      <c r="C207" s="240">
        <f t="shared" si="14"/>
        <v>0</v>
      </c>
      <c r="D207" s="240">
        <f t="shared" si="15"/>
        <v>0</v>
      </c>
      <c r="E207" s="240">
        <f t="shared" si="16"/>
        <v>0</v>
      </c>
      <c r="F207" s="199">
        <f t="shared" si="17"/>
        <v>0</v>
      </c>
      <c r="G207" s="241">
        <f t="shared" si="18"/>
        <v>0</v>
      </c>
    </row>
    <row r="208" spans="1:7" ht="13" hidden="1" thickBot="1" x14ac:dyDescent="0.3">
      <c r="A208" s="19">
        <f t="shared" si="19"/>
        <v>188</v>
      </c>
      <c r="B208" s="199">
        <f t="shared" si="20"/>
        <v>0</v>
      </c>
      <c r="C208" s="240">
        <f t="shared" si="14"/>
        <v>0</v>
      </c>
      <c r="D208" s="240">
        <f t="shared" si="15"/>
        <v>0</v>
      </c>
      <c r="E208" s="240">
        <f t="shared" si="16"/>
        <v>0</v>
      </c>
      <c r="F208" s="199">
        <f t="shared" si="17"/>
        <v>0</v>
      </c>
      <c r="G208" s="241">
        <f t="shared" si="18"/>
        <v>0</v>
      </c>
    </row>
    <row r="209" spans="1:7" ht="13" hidden="1" thickBot="1" x14ac:dyDescent="0.3">
      <c r="A209" s="19">
        <f t="shared" si="19"/>
        <v>189</v>
      </c>
      <c r="B209" s="199">
        <f t="shared" si="20"/>
        <v>0</v>
      </c>
      <c r="C209" s="240">
        <f t="shared" si="14"/>
        <v>0</v>
      </c>
      <c r="D209" s="240">
        <f t="shared" si="15"/>
        <v>0</v>
      </c>
      <c r="E209" s="240">
        <f t="shared" si="16"/>
        <v>0</v>
      </c>
      <c r="F209" s="199">
        <f t="shared" si="17"/>
        <v>0</v>
      </c>
      <c r="G209" s="241">
        <f t="shared" si="18"/>
        <v>0</v>
      </c>
    </row>
    <row r="210" spans="1:7" ht="13" hidden="1" thickBot="1" x14ac:dyDescent="0.3">
      <c r="A210" s="19">
        <f t="shared" si="19"/>
        <v>190</v>
      </c>
      <c r="B210" s="199">
        <f t="shared" si="20"/>
        <v>0</v>
      </c>
      <c r="C210" s="240">
        <f t="shared" si="14"/>
        <v>0</v>
      </c>
      <c r="D210" s="240">
        <f t="shared" si="15"/>
        <v>0</v>
      </c>
      <c r="E210" s="240">
        <f t="shared" si="16"/>
        <v>0</v>
      </c>
      <c r="F210" s="199">
        <f t="shared" si="17"/>
        <v>0</v>
      </c>
      <c r="G210" s="241">
        <f t="shared" si="18"/>
        <v>0</v>
      </c>
    </row>
    <row r="211" spans="1:7" ht="13" hidden="1" thickBot="1" x14ac:dyDescent="0.3">
      <c r="A211" s="19">
        <f t="shared" si="19"/>
        <v>191</v>
      </c>
      <c r="B211" s="199">
        <f t="shared" si="20"/>
        <v>0</v>
      </c>
      <c r="C211" s="240">
        <f t="shared" si="14"/>
        <v>0</v>
      </c>
      <c r="D211" s="240">
        <f t="shared" si="15"/>
        <v>0</v>
      </c>
      <c r="E211" s="240">
        <f t="shared" si="16"/>
        <v>0</v>
      </c>
      <c r="F211" s="199">
        <f t="shared" si="17"/>
        <v>0</v>
      </c>
      <c r="G211" s="241">
        <f t="shared" si="18"/>
        <v>0</v>
      </c>
    </row>
    <row r="212" spans="1:7" ht="13" hidden="1" thickBot="1" x14ac:dyDescent="0.3">
      <c r="A212" s="19">
        <f t="shared" si="19"/>
        <v>192</v>
      </c>
      <c r="B212" s="199">
        <f t="shared" si="20"/>
        <v>0</v>
      </c>
      <c r="C212" s="240">
        <f t="shared" si="14"/>
        <v>0</v>
      </c>
      <c r="D212" s="240">
        <f t="shared" si="15"/>
        <v>0</v>
      </c>
      <c r="E212" s="240">
        <f t="shared" si="16"/>
        <v>0</v>
      </c>
      <c r="F212" s="199">
        <f t="shared" si="17"/>
        <v>0</v>
      </c>
      <c r="G212" s="241">
        <f t="shared" si="18"/>
        <v>0</v>
      </c>
    </row>
    <row r="213" spans="1:7" ht="13" hidden="1" thickBot="1" x14ac:dyDescent="0.3">
      <c r="A213" s="19">
        <f t="shared" si="19"/>
        <v>193</v>
      </c>
      <c r="B213" s="199">
        <f t="shared" si="20"/>
        <v>0</v>
      </c>
      <c r="C213" s="240">
        <f t="shared" ref="C213:C276" si="21">IF(A213&lt;=$D$10,D213+$D$13,0)</f>
        <v>0</v>
      </c>
      <c r="D213" s="240">
        <f t="shared" ref="D213:D276" si="22">E213+F213</f>
        <v>0</v>
      </c>
      <c r="E213" s="240">
        <f t="shared" ref="E213:E276" si="23">B213*$D$11</f>
        <v>0</v>
      </c>
      <c r="F213" s="199">
        <f t="shared" ref="F213:F276" si="24">IF(A213&lt;=$D$10,$D$12*-1,0)</f>
        <v>0</v>
      </c>
      <c r="G213" s="241">
        <f t="shared" ref="G213:G276" si="25">B213-F213</f>
        <v>0</v>
      </c>
    </row>
    <row r="214" spans="1:7" ht="13" hidden="1" thickBot="1" x14ac:dyDescent="0.3">
      <c r="A214" s="19">
        <f t="shared" ref="A214:A277" si="26">A213+1</f>
        <v>194</v>
      </c>
      <c r="B214" s="199">
        <f t="shared" ref="B214:B277" si="27">B213-F213</f>
        <v>0</v>
      </c>
      <c r="C214" s="240">
        <f t="shared" si="21"/>
        <v>0</v>
      </c>
      <c r="D214" s="240">
        <f t="shared" si="22"/>
        <v>0</v>
      </c>
      <c r="E214" s="240">
        <f t="shared" si="23"/>
        <v>0</v>
      </c>
      <c r="F214" s="199">
        <f t="shared" si="24"/>
        <v>0</v>
      </c>
      <c r="G214" s="241">
        <f t="shared" si="25"/>
        <v>0</v>
      </c>
    </row>
    <row r="215" spans="1:7" ht="13" hidden="1" thickBot="1" x14ac:dyDescent="0.3">
      <c r="A215" s="19">
        <f t="shared" si="26"/>
        <v>195</v>
      </c>
      <c r="B215" s="199">
        <f t="shared" si="27"/>
        <v>0</v>
      </c>
      <c r="C215" s="240">
        <f t="shared" si="21"/>
        <v>0</v>
      </c>
      <c r="D215" s="240">
        <f t="shared" si="22"/>
        <v>0</v>
      </c>
      <c r="E215" s="240">
        <f t="shared" si="23"/>
        <v>0</v>
      </c>
      <c r="F215" s="199">
        <f t="shared" si="24"/>
        <v>0</v>
      </c>
      <c r="G215" s="241">
        <f t="shared" si="25"/>
        <v>0</v>
      </c>
    </row>
    <row r="216" spans="1:7" ht="13" hidden="1" thickBot="1" x14ac:dyDescent="0.3">
      <c r="A216" s="19">
        <f t="shared" si="26"/>
        <v>196</v>
      </c>
      <c r="B216" s="199">
        <f t="shared" si="27"/>
        <v>0</v>
      </c>
      <c r="C216" s="240">
        <f t="shared" si="21"/>
        <v>0</v>
      </c>
      <c r="D216" s="240">
        <f t="shared" si="22"/>
        <v>0</v>
      </c>
      <c r="E216" s="240">
        <f t="shared" si="23"/>
        <v>0</v>
      </c>
      <c r="F216" s="199">
        <f t="shared" si="24"/>
        <v>0</v>
      </c>
      <c r="G216" s="241">
        <f t="shared" si="25"/>
        <v>0</v>
      </c>
    </row>
    <row r="217" spans="1:7" ht="13" hidden="1" thickBot="1" x14ac:dyDescent="0.3">
      <c r="A217" s="19">
        <f t="shared" si="26"/>
        <v>197</v>
      </c>
      <c r="B217" s="199">
        <f t="shared" si="27"/>
        <v>0</v>
      </c>
      <c r="C217" s="240">
        <f t="shared" si="21"/>
        <v>0</v>
      </c>
      <c r="D217" s="240">
        <f t="shared" si="22"/>
        <v>0</v>
      </c>
      <c r="E217" s="240">
        <f t="shared" si="23"/>
        <v>0</v>
      </c>
      <c r="F217" s="199">
        <f t="shared" si="24"/>
        <v>0</v>
      </c>
      <c r="G217" s="241">
        <f t="shared" si="25"/>
        <v>0</v>
      </c>
    </row>
    <row r="218" spans="1:7" ht="13" hidden="1" thickBot="1" x14ac:dyDescent="0.3">
      <c r="A218" s="19">
        <f t="shared" si="26"/>
        <v>198</v>
      </c>
      <c r="B218" s="199">
        <f t="shared" si="27"/>
        <v>0</v>
      </c>
      <c r="C218" s="240">
        <f t="shared" si="21"/>
        <v>0</v>
      </c>
      <c r="D218" s="240">
        <f t="shared" si="22"/>
        <v>0</v>
      </c>
      <c r="E218" s="240">
        <f t="shared" si="23"/>
        <v>0</v>
      </c>
      <c r="F218" s="199">
        <f t="shared" si="24"/>
        <v>0</v>
      </c>
      <c r="G218" s="241">
        <f t="shared" si="25"/>
        <v>0</v>
      </c>
    </row>
    <row r="219" spans="1:7" ht="13" hidden="1" thickBot="1" x14ac:dyDescent="0.3">
      <c r="A219" s="19">
        <f t="shared" si="26"/>
        <v>199</v>
      </c>
      <c r="B219" s="199">
        <f t="shared" si="27"/>
        <v>0</v>
      </c>
      <c r="C219" s="240">
        <f t="shared" si="21"/>
        <v>0</v>
      </c>
      <c r="D219" s="240">
        <f t="shared" si="22"/>
        <v>0</v>
      </c>
      <c r="E219" s="240">
        <f t="shared" si="23"/>
        <v>0</v>
      </c>
      <c r="F219" s="199">
        <f t="shared" si="24"/>
        <v>0</v>
      </c>
      <c r="G219" s="241">
        <f t="shared" si="25"/>
        <v>0</v>
      </c>
    </row>
    <row r="220" spans="1:7" ht="13" hidden="1" thickBot="1" x14ac:dyDescent="0.3">
      <c r="A220" s="19">
        <f t="shared" si="26"/>
        <v>200</v>
      </c>
      <c r="B220" s="199">
        <f t="shared" si="27"/>
        <v>0</v>
      </c>
      <c r="C220" s="240">
        <f t="shared" si="21"/>
        <v>0</v>
      </c>
      <c r="D220" s="240">
        <f t="shared" si="22"/>
        <v>0</v>
      </c>
      <c r="E220" s="240">
        <f t="shared" si="23"/>
        <v>0</v>
      </c>
      <c r="F220" s="199">
        <f t="shared" si="24"/>
        <v>0</v>
      </c>
      <c r="G220" s="241">
        <f t="shared" si="25"/>
        <v>0</v>
      </c>
    </row>
    <row r="221" spans="1:7" ht="13" hidden="1" thickBot="1" x14ac:dyDescent="0.3">
      <c r="A221" s="19">
        <f t="shared" si="26"/>
        <v>201</v>
      </c>
      <c r="B221" s="199">
        <f t="shared" si="27"/>
        <v>0</v>
      </c>
      <c r="C221" s="240">
        <f t="shared" si="21"/>
        <v>0</v>
      </c>
      <c r="D221" s="240">
        <f t="shared" si="22"/>
        <v>0</v>
      </c>
      <c r="E221" s="240">
        <f t="shared" si="23"/>
        <v>0</v>
      </c>
      <c r="F221" s="199">
        <f t="shared" si="24"/>
        <v>0</v>
      </c>
      <c r="G221" s="241">
        <f t="shared" si="25"/>
        <v>0</v>
      </c>
    </row>
    <row r="222" spans="1:7" ht="13" hidden="1" thickBot="1" x14ac:dyDescent="0.3">
      <c r="A222" s="19">
        <f t="shared" si="26"/>
        <v>202</v>
      </c>
      <c r="B222" s="199">
        <f t="shared" si="27"/>
        <v>0</v>
      </c>
      <c r="C222" s="240">
        <f t="shared" si="21"/>
        <v>0</v>
      </c>
      <c r="D222" s="240">
        <f t="shared" si="22"/>
        <v>0</v>
      </c>
      <c r="E222" s="240">
        <f t="shared" si="23"/>
        <v>0</v>
      </c>
      <c r="F222" s="199">
        <f t="shared" si="24"/>
        <v>0</v>
      </c>
      <c r="G222" s="241">
        <f t="shared" si="25"/>
        <v>0</v>
      </c>
    </row>
    <row r="223" spans="1:7" ht="13" hidden="1" thickBot="1" x14ac:dyDescent="0.3">
      <c r="A223" s="19">
        <f t="shared" si="26"/>
        <v>203</v>
      </c>
      <c r="B223" s="199">
        <f t="shared" si="27"/>
        <v>0</v>
      </c>
      <c r="C223" s="240">
        <f t="shared" si="21"/>
        <v>0</v>
      </c>
      <c r="D223" s="240">
        <f t="shared" si="22"/>
        <v>0</v>
      </c>
      <c r="E223" s="240">
        <f t="shared" si="23"/>
        <v>0</v>
      </c>
      <c r="F223" s="199">
        <f t="shared" si="24"/>
        <v>0</v>
      </c>
      <c r="G223" s="241">
        <f t="shared" si="25"/>
        <v>0</v>
      </c>
    </row>
    <row r="224" spans="1:7" ht="13" hidden="1" thickBot="1" x14ac:dyDescent="0.3">
      <c r="A224" s="19">
        <f t="shared" si="26"/>
        <v>204</v>
      </c>
      <c r="B224" s="199">
        <f t="shared" si="27"/>
        <v>0</v>
      </c>
      <c r="C224" s="240">
        <f t="shared" si="21"/>
        <v>0</v>
      </c>
      <c r="D224" s="240">
        <f t="shared" si="22"/>
        <v>0</v>
      </c>
      <c r="E224" s="240">
        <f t="shared" si="23"/>
        <v>0</v>
      </c>
      <c r="F224" s="199">
        <f t="shared" si="24"/>
        <v>0</v>
      </c>
      <c r="G224" s="241">
        <f t="shared" si="25"/>
        <v>0</v>
      </c>
    </row>
    <row r="225" spans="1:7" ht="13" hidden="1" thickBot="1" x14ac:dyDescent="0.3">
      <c r="A225" s="19">
        <f t="shared" si="26"/>
        <v>205</v>
      </c>
      <c r="B225" s="199">
        <f t="shared" si="27"/>
        <v>0</v>
      </c>
      <c r="C225" s="240">
        <f t="shared" si="21"/>
        <v>0</v>
      </c>
      <c r="D225" s="240">
        <f t="shared" si="22"/>
        <v>0</v>
      </c>
      <c r="E225" s="240">
        <f t="shared" si="23"/>
        <v>0</v>
      </c>
      <c r="F225" s="199">
        <f t="shared" si="24"/>
        <v>0</v>
      </c>
      <c r="G225" s="241">
        <f t="shared" si="25"/>
        <v>0</v>
      </c>
    </row>
    <row r="226" spans="1:7" ht="13" hidden="1" thickBot="1" x14ac:dyDescent="0.3">
      <c r="A226" s="19">
        <f t="shared" si="26"/>
        <v>206</v>
      </c>
      <c r="B226" s="199">
        <f t="shared" si="27"/>
        <v>0</v>
      </c>
      <c r="C226" s="240">
        <f t="shared" si="21"/>
        <v>0</v>
      </c>
      <c r="D226" s="240">
        <f t="shared" si="22"/>
        <v>0</v>
      </c>
      <c r="E226" s="240">
        <f t="shared" si="23"/>
        <v>0</v>
      </c>
      <c r="F226" s="199">
        <f t="shared" si="24"/>
        <v>0</v>
      </c>
      <c r="G226" s="241">
        <f t="shared" si="25"/>
        <v>0</v>
      </c>
    </row>
    <row r="227" spans="1:7" ht="13" hidden="1" thickBot="1" x14ac:dyDescent="0.3">
      <c r="A227" s="19">
        <f t="shared" si="26"/>
        <v>207</v>
      </c>
      <c r="B227" s="199">
        <f t="shared" si="27"/>
        <v>0</v>
      </c>
      <c r="C227" s="240">
        <f t="shared" si="21"/>
        <v>0</v>
      </c>
      <c r="D227" s="240">
        <f t="shared" si="22"/>
        <v>0</v>
      </c>
      <c r="E227" s="240">
        <f t="shared" si="23"/>
        <v>0</v>
      </c>
      <c r="F227" s="199">
        <f t="shared" si="24"/>
        <v>0</v>
      </c>
      <c r="G227" s="241">
        <f t="shared" si="25"/>
        <v>0</v>
      </c>
    </row>
    <row r="228" spans="1:7" ht="13" hidden="1" thickBot="1" x14ac:dyDescent="0.3">
      <c r="A228" s="19">
        <f t="shared" si="26"/>
        <v>208</v>
      </c>
      <c r="B228" s="199">
        <f t="shared" si="27"/>
        <v>0</v>
      </c>
      <c r="C228" s="240">
        <f t="shared" si="21"/>
        <v>0</v>
      </c>
      <c r="D228" s="240">
        <f t="shared" si="22"/>
        <v>0</v>
      </c>
      <c r="E228" s="240">
        <f t="shared" si="23"/>
        <v>0</v>
      </c>
      <c r="F228" s="199">
        <f t="shared" si="24"/>
        <v>0</v>
      </c>
      <c r="G228" s="241">
        <f t="shared" si="25"/>
        <v>0</v>
      </c>
    </row>
    <row r="229" spans="1:7" ht="13" hidden="1" thickBot="1" x14ac:dyDescent="0.3">
      <c r="A229" s="19">
        <f t="shared" si="26"/>
        <v>209</v>
      </c>
      <c r="B229" s="199">
        <f t="shared" si="27"/>
        <v>0</v>
      </c>
      <c r="C229" s="240">
        <f t="shared" si="21"/>
        <v>0</v>
      </c>
      <c r="D229" s="240">
        <f t="shared" si="22"/>
        <v>0</v>
      </c>
      <c r="E229" s="240">
        <f t="shared" si="23"/>
        <v>0</v>
      </c>
      <c r="F229" s="199">
        <f t="shared" si="24"/>
        <v>0</v>
      </c>
      <c r="G229" s="241">
        <f t="shared" si="25"/>
        <v>0</v>
      </c>
    </row>
    <row r="230" spans="1:7" ht="13" hidden="1" thickBot="1" x14ac:dyDescent="0.3">
      <c r="A230" s="19">
        <f t="shared" si="26"/>
        <v>210</v>
      </c>
      <c r="B230" s="199">
        <f t="shared" si="27"/>
        <v>0</v>
      </c>
      <c r="C230" s="240">
        <f t="shared" si="21"/>
        <v>0</v>
      </c>
      <c r="D230" s="240">
        <f t="shared" si="22"/>
        <v>0</v>
      </c>
      <c r="E230" s="240">
        <f t="shared" si="23"/>
        <v>0</v>
      </c>
      <c r="F230" s="199">
        <f t="shared" si="24"/>
        <v>0</v>
      </c>
      <c r="G230" s="241">
        <f t="shared" si="25"/>
        <v>0</v>
      </c>
    </row>
    <row r="231" spans="1:7" ht="13" hidden="1" thickBot="1" x14ac:dyDescent="0.3">
      <c r="A231" s="19">
        <f t="shared" si="26"/>
        <v>211</v>
      </c>
      <c r="B231" s="199">
        <f t="shared" si="27"/>
        <v>0</v>
      </c>
      <c r="C231" s="240">
        <f t="shared" si="21"/>
        <v>0</v>
      </c>
      <c r="D231" s="240">
        <f t="shared" si="22"/>
        <v>0</v>
      </c>
      <c r="E231" s="240">
        <f t="shared" si="23"/>
        <v>0</v>
      </c>
      <c r="F231" s="199">
        <f t="shared" si="24"/>
        <v>0</v>
      </c>
      <c r="G231" s="241">
        <f t="shared" si="25"/>
        <v>0</v>
      </c>
    </row>
    <row r="232" spans="1:7" ht="13" hidden="1" thickBot="1" x14ac:dyDescent="0.3">
      <c r="A232" s="19">
        <f t="shared" si="26"/>
        <v>212</v>
      </c>
      <c r="B232" s="199">
        <f t="shared" si="27"/>
        <v>0</v>
      </c>
      <c r="C232" s="240">
        <f t="shared" si="21"/>
        <v>0</v>
      </c>
      <c r="D232" s="240">
        <f t="shared" si="22"/>
        <v>0</v>
      </c>
      <c r="E232" s="240">
        <f t="shared" si="23"/>
        <v>0</v>
      </c>
      <c r="F232" s="199">
        <f t="shared" si="24"/>
        <v>0</v>
      </c>
      <c r="G232" s="241">
        <f t="shared" si="25"/>
        <v>0</v>
      </c>
    </row>
    <row r="233" spans="1:7" ht="13" hidden="1" thickBot="1" x14ac:dyDescent="0.3">
      <c r="A233" s="19">
        <f t="shared" si="26"/>
        <v>213</v>
      </c>
      <c r="B233" s="199">
        <f t="shared" si="27"/>
        <v>0</v>
      </c>
      <c r="C233" s="240">
        <f t="shared" si="21"/>
        <v>0</v>
      </c>
      <c r="D233" s="240">
        <f t="shared" si="22"/>
        <v>0</v>
      </c>
      <c r="E233" s="240">
        <f t="shared" si="23"/>
        <v>0</v>
      </c>
      <c r="F233" s="199">
        <f t="shared" si="24"/>
        <v>0</v>
      </c>
      <c r="G233" s="241">
        <f t="shared" si="25"/>
        <v>0</v>
      </c>
    </row>
    <row r="234" spans="1:7" ht="13" hidden="1" thickBot="1" x14ac:dyDescent="0.3">
      <c r="A234" s="19">
        <f t="shared" si="26"/>
        <v>214</v>
      </c>
      <c r="B234" s="199">
        <f t="shared" si="27"/>
        <v>0</v>
      </c>
      <c r="C234" s="240">
        <f t="shared" si="21"/>
        <v>0</v>
      </c>
      <c r="D234" s="240">
        <f t="shared" si="22"/>
        <v>0</v>
      </c>
      <c r="E234" s="240">
        <f t="shared" si="23"/>
        <v>0</v>
      </c>
      <c r="F234" s="199">
        <f t="shared" si="24"/>
        <v>0</v>
      </c>
      <c r="G234" s="241">
        <f t="shared" si="25"/>
        <v>0</v>
      </c>
    </row>
    <row r="235" spans="1:7" ht="13" hidden="1" thickBot="1" x14ac:dyDescent="0.3">
      <c r="A235" s="19">
        <f t="shared" si="26"/>
        <v>215</v>
      </c>
      <c r="B235" s="199">
        <f t="shared" si="27"/>
        <v>0</v>
      </c>
      <c r="C235" s="240">
        <f t="shared" si="21"/>
        <v>0</v>
      </c>
      <c r="D235" s="240">
        <f t="shared" si="22"/>
        <v>0</v>
      </c>
      <c r="E235" s="240">
        <f t="shared" si="23"/>
        <v>0</v>
      </c>
      <c r="F235" s="199">
        <f t="shared" si="24"/>
        <v>0</v>
      </c>
      <c r="G235" s="241">
        <f t="shared" si="25"/>
        <v>0</v>
      </c>
    </row>
    <row r="236" spans="1:7" ht="13" hidden="1" thickBot="1" x14ac:dyDescent="0.3">
      <c r="A236" s="19">
        <f t="shared" si="26"/>
        <v>216</v>
      </c>
      <c r="B236" s="199">
        <f t="shared" si="27"/>
        <v>0</v>
      </c>
      <c r="C236" s="240">
        <f t="shared" si="21"/>
        <v>0</v>
      </c>
      <c r="D236" s="240">
        <f t="shared" si="22"/>
        <v>0</v>
      </c>
      <c r="E236" s="240">
        <f t="shared" si="23"/>
        <v>0</v>
      </c>
      <c r="F236" s="199">
        <f t="shared" si="24"/>
        <v>0</v>
      </c>
      <c r="G236" s="241">
        <f t="shared" si="25"/>
        <v>0</v>
      </c>
    </row>
    <row r="237" spans="1:7" ht="13" hidden="1" thickBot="1" x14ac:dyDescent="0.3">
      <c r="A237" s="19">
        <f t="shared" si="26"/>
        <v>217</v>
      </c>
      <c r="B237" s="199">
        <f t="shared" si="27"/>
        <v>0</v>
      </c>
      <c r="C237" s="240">
        <f t="shared" si="21"/>
        <v>0</v>
      </c>
      <c r="D237" s="240">
        <f t="shared" si="22"/>
        <v>0</v>
      </c>
      <c r="E237" s="240">
        <f t="shared" si="23"/>
        <v>0</v>
      </c>
      <c r="F237" s="199">
        <f t="shared" si="24"/>
        <v>0</v>
      </c>
      <c r="G237" s="241">
        <f t="shared" si="25"/>
        <v>0</v>
      </c>
    </row>
    <row r="238" spans="1:7" ht="13" hidden="1" thickBot="1" x14ac:dyDescent="0.3">
      <c r="A238" s="19">
        <f t="shared" si="26"/>
        <v>218</v>
      </c>
      <c r="B238" s="199">
        <f t="shared" si="27"/>
        <v>0</v>
      </c>
      <c r="C238" s="240">
        <f t="shared" si="21"/>
        <v>0</v>
      </c>
      <c r="D238" s="240">
        <f t="shared" si="22"/>
        <v>0</v>
      </c>
      <c r="E238" s="240">
        <f t="shared" si="23"/>
        <v>0</v>
      </c>
      <c r="F238" s="199">
        <f t="shared" si="24"/>
        <v>0</v>
      </c>
      <c r="G238" s="241">
        <f t="shared" si="25"/>
        <v>0</v>
      </c>
    </row>
    <row r="239" spans="1:7" ht="13" hidden="1" thickBot="1" x14ac:dyDescent="0.3">
      <c r="A239" s="19">
        <f t="shared" si="26"/>
        <v>219</v>
      </c>
      <c r="B239" s="199">
        <f t="shared" si="27"/>
        <v>0</v>
      </c>
      <c r="C239" s="240">
        <f t="shared" si="21"/>
        <v>0</v>
      </c>
      <c r="D239" s="240">
        <f t="shared" si="22"/>
        <v>0</v>
      </c>
      <c r="E239" s="240">
        <f t="shared" si="23"/>
        <v>0</v>
      </c>
      <c r="F239" s="199">
        <f t="shared" si="24"/>
        <v>0</v>
      </c>
      <c r="G239" s="241">
        <f t="shared" si="25"/>
        <v>0</v>
      </c>
    </row>
    <row r="240" spans="1:7" ht="13" hidden="1" thickBot="1" x14ac:dyDescent="0.3">
      <c r="A240" s="19">
        <f t="shared" si="26"/>
        <v>220</v>
      </c>
      <c r="B240" s="199">
        <f t="shared" si="27"/>
        <v>0</v>
      </c>
      <c r="C240" s="240">
        <f t="shared" si="21"/>
        <v>0</v>
      </c>
      <c r="D240" s="240">
        <f t="shared" si="22"/>
        <v>0</v>
      </c>
      <c r="E240" s="240">
        <f t="shared" si="23"/>
        <v>0</v>
      </c>
      <c r="F240" s="199">
        <f t="shared" si="24"/>
        <v>0</v>
      </c>
      <c r="G240" s="241">
        <f t="shared" si="25"/>
        <v>0</v>
      </c>
    </row>
    <row r="241" spans="1:7" ht="13" hidden="1" thickBot="1" x14ac:dyDescent="0.3">
      <c r="A241" s="19">
        <f t="shared" si="26"/>
        <v>221</v>
      </c>
      <c r="B241" s="199">
        <f t="shared" si="27"/>
        <v>0</v>
      </c>
      <c r="C241" s="240">
        <f t="shared" si="21"/>
        <v>0</v>
      </c>
      <c r="D241" s="240">
        <f t="shared" si="22"/>
        <v>0</v>
      </c>
      <c r="E241" s="240">
        <f t="shared" si="23"/>
        <v>0</v>
      </c>
      <c r="F241" s="199">
        <f t="shared" si="24"/>
        <v>0</v>
      </c>
      <c r="G241" s="241">
        <f t="shared" si="25"/>
        <v>0</v>
      </c>
    </row>
    <row r="242" spans="1:7" ht="13" hidden="1" thickBot="1" x14ac:dyDescent="0.3">
      <c r="A242" s="19">
        <f t="shared" si="26"/>
        <v>222</v>
      </c>
      <c r="B242" s="199">
        <f t="shared" si="27"/>
        <v>0</v>
      </c>
      <c r="C242" s="240">
        <f t="shared" si="21"/>
        <v>0</v>
      </c>
      <c r="D242" s="240">
        <f t="shared" si="22"/>
        <v>0</v>
      </c>
      <c r="E242" s="240">
        <f t="shared" si="23"/>
        <v>0</v>
      </c>
      <c r="F242" s="199">
        <f t="shared" si="24"/>
        <v>0</v>
      </c>
      <c r="G242" s="241">
        <f t="shared" si="25"/>
        <v>0</v>
      </c>
    </row>
    <row r="243" spans="1:7" ht="13" hidden="1" thickBot="1" x14ac:dyDescent="0.3">
      <c r="A243" s="19">
        <f t="shared" si="26"/>
        <v>223</v>
      </c>
      <c r="B243" s="199">
        <f t="shared" si="27"/>
        <v>0</v>
      </c>
      <c r="C243" s="240">
        <f t="shared" si="21"/>
        <v>0</v>
      </c>
      <c r="D243" s="240">
        <f t="shared" si="22"/>
        <v>0</v>
      </c>
      <c r="E243" s="240">
        <f t="shared" si="23"/>
        <v>0</v>
      </c>
      <c r="F243" s="199">
        <f t="shared" si="24"/>
        <v>0</v>
      </c>
      <c r="G243" s="241">
        <f t="shared" si="25"/>
        <v>0</v>
      </c>
    </row>
    <row r="244" spans="1:7" ht="13" hidden="1" thickBot="1" x14ac:dyDescent="0.3">
      <c r="A244" s="19">
        <f t="shared" si="26"/>
        <v>224</v>
      </c>
      <c r="B244" s="199">
        <f t="shared" si="27"/>
        <v>0</v>
      </c>
      <c r="C244" s="240">
        <f t="shared" si="21"/>
        <v>0</v>
      </c>
      <c r="D244" s="240">
        <f t="shared" si="22"/>
        <v>0</v>
      </c>
      <c r="E244" s="240">
        <f t="shared" si="23"/>
        <v>0</v>
      </c>
      <c r="F244" s="199">
        <f t="shared" si="24"/>
        <v>0</v>
      </c>
      <c r="G244" s="241">
        <f t="shared" si="25"/>
        <v>0</v>
      </c>
    </row>
    <row r="245" spans="1:7" ht="13" hidden="1" thickBot="1" x14ac:dyDescent="0.3">
      <c r="A245" s="19">
        <f t="shared" si="26"/>
        <v>225</v>
      </c>
      <c r="B245" s="199">
        <f t="shared" si="27"/>
        <v>0</v>
      </c>
      <c r="C245" s="240">
        <f t="shared" si="21"/>
        <v>0</v>
      </c>
      <c r="D245" s="240">
        <f t="shared" si="22"/>
        <v>0</v>
      </c>
      <c r="E245" s="240">
        <f t="shared" si="23"/>
        <v>0</v>
      </c>
      <c r="F245" s="199">
        <f t="shared" si="24"/>
        <v>0</v>
      </c>
      <c r="G245" s="241">
        <f t="shared" si="25"/>
        <v>0</v>
      </c>
    </row>
    <row r="246" spans="1:7" ht="13" hidden="1" thickBot="1" x14ac:dyDescent="0.3">
      <c r="A246" s="19">
        <f t="shared" si="26"/>
        <v>226</v>
      </c>
      <c r="B246" s="199">
        <f t="shared" si="27"/>
        <v>0</v>
      </c>
      <c r="C246" s="240">
        <f t="shared" si="21"/>
        <v>0</v>
      </c>
      <c r="D246" s="240">
        <f t="shared" si="22"/>
        <v>0</v>
      </c>
      <c r="E246" s="240">
        <f t="shared" si="23"/>
        <v>0</v>
      </c>
      <c r="F246" s="199">
        <f t="shared" si="24"/>
        <v>0</v>
      </c>
      <c r="G246" s="241">
        <f t="shared" si="25"/>
        <v>0</v>
      </c>
    </row>
    <row r="247" spans="1:7" ht="13" hidden="1" thickBot="1" x14ac:dyDescent="0.3">
      <c r="A247" s="19">
        <f t="shared" si="26"/>
        <v>227</v>
      </c>
      <c r="B247" s="199">
        <f t="shared" si="27"/>
        <v>0</v>
      </c>
      <c r="C247" s="240">
        <f t="shared" si="21"/>
        <v>0</v>
      </c>
      <c r="D247" s="240">
        <f t="shared" si="22"/>
        <v>0</v>
      </c>
      <c r="E247" s="240">
        <f t="shared" si="23"/>
        <v>0</v>
      </c>
      <c r="F247" s="199">
        <f t="shared" si="24"/>
        <v>0</v>
      </c>
      <c r="G247" s="241">
        <f t="shared" si="25"/>
        <v>0</v>
      </c>
    </row>
    <row r="248" spans="1:7" ht="13" hidden="1" thickBot="1" x14ac:dyDescent="0.3">
      <c r="A248" s="19">
        <f t="shared" si="26"/>
        <v>228</v>
      </c>
      <c r="B248" s="199">
        <f t="shared" si="27"/>
        <v>0</v>
      </c>
      <c r="C248" s="240">
        <f t="shared" si="21"/>
        <v>0</v>
      </c>
      <c r="D248" s="240">
        <f t="shared" si="22"/>
        <v>0</v>
      </c>
      <c r="E248" s="240">
        <f t="shared" si="23"/>
        <v>0</v>
      </c>
      <c r="F248" s="199">
        <f t="shared" si="24"/>
        <v>0</v>
      </c>
      <c r="G248" s="241">
        <f t="shared" si="25"/>
        <v>0</v>
      </c>
    </row>
    <row r="249" spans="1:7" ht="13" hidden="1" thickBot="1" x14ac:dyDescent="0.3">
      <c r="A249" s="19">
        <f t="shared" si="26"/>
        <v>229</v>
      </c>
      <c r="B249" s="199">
        <f t="shared" si="27"/>
        <v>0</v>
      </c>
      <c r="C249" s="240">
        <f t="shared" si="21"/>
        <v>0</v>
      </c>
      <c r="D249" s="240">
        <f t="shared" si="22"/>
        <v>0</v>
      </c>
      <c r="E249" s="240">
        <f t="shared" si="23"/>
        <v>0</v>
      </c>
      <c r="F249" s="199">
        <f t="shared" si="24"/>
        <v>0</v>
      </c>
      <c r="G249" s="241">
        <f t="shared" si="25"/>
        <v>0</v>
      </c>
    </row>
    <row r="250" spans="1:7" ht="13" hidden="1" thickBot="1" x14ac:dyDescent="0.3">
      <c r="A250" s="19">
        <f t="shared" si="26"/>
        <v>230</v>
      </c>
      <c r="B250" s="199">
        <f t="shared" si="27"/>
        <v>0</v>
      </c>
      <c r="C250" s="240">
        <f t="shared" si="21"/>
        <v>0</v>
      </c>
      <c r="D250" s="240">
        <f t="shared" si="22"/>
        <v>0</v>
      </c>
      <c r="E250" s="240">
        <f t="shared" si="23"/>
        <v>0</v>
      </c>
      <c r="F250" s="199">
        <f t="shared" si="24"/>
        <v>0</v>
      </c>
      <c r="G250" s="241">
        <f t="shared" si="25"/>
        <v>0</v>
      </c>
    </row>
    <row r="251" spans="1:7" ht="13" hidden="1" thickBot="1" x14ac:dyDescent="0.3">
      <c r="A251" s="19">
        <f t="shared" si="26"/>
        <v>231</v>
      </c>
      <c r="B251" s="199">
        <f t="shared" si="27"/>
        <v>0</v>
      </c>
      <c r="C251" s="240">
        <f t="shared" si="21"/>
        <v>0</v>
      </c>
      <c r="D251" s="240">
        <f t="shared" si="22"/>
        <v>0</v>
      </c>
      <c r="E251" s="240">
        <f t="shared" si="23"/>
        <v>0</v>
      </c>
      <c r="F251" s="199">
        <f t="shared" si="24"/>
        <v>0</v>
      </c>
      <c r="G251" s="241">
        <f t="shared" si="25"/>
        <v>0</v>
      </c>
    </row>
    <row r="252" spans="1:7" ht="13" hidden="1" thickBot="1" x14ac:dyDescent="0.3">
      <c r="A252" s="19">
        <f t="shared" si="26"/>
        <v>232</v>
      </c>
      <c r="B252" s="199">
        <f t="shared" si="27"/>
        <v>0</v>
      </c>
      <c r="C252" s="240">
        <f t="shared" si="21"/>
        <v>0</v>
      </c>
      <c r="D252" s="240">
        <f t="shared" si="22"/>
        <v>0</v>
      </c>
      <c r="E252" s="240">
        <f t="shared" si="23"/>
        <v>0</v>
      </c>
      <c r="F252" s="199">
        <f t="shared" si="24"/>
        <v>0</v>
      </c>
      <c r="G252" s="241">
        <f t="shared" si="25"/>
        <v>0</v>
      </c>
    </row>
    <row r="253" spans="1:7" ht="13" hidden="1" thickBot="1" x14ac:dyDescent="0.3">
      <c r="A253" s="19">
        <f t="shared" si="26"/>
        <v>233</v>
      </c>
      <c r="B253" s="199">
        <f t="shared" si="27"/>
        <v>0</v>
      </c>
      <c r="C253" s="240">
        <f t="shared" si="21"/>
        <v>0</v>
      </c>
      <c r="D253" s="240">
        <f t="shared" si="22"/>
        <v>0</v>
      </c>
      <c r="E253" s="240">
        <f t="shared" si="23"/>
        <v>0</v>
      </c>
      <c r="F253" s="199">
        <f t="shared" si="24"/>
        <v>0</v>
      </c>
      <c r="G253" s="241">
        <f t="shared" si="25"/>
        <v>0</v>
      </c>
    </row>
    <row r="254" spans="1:7" ht="13" hidden="1" thickBot="1" x14ac:dyDescent="0.3">
      <c r="A254" s="19">
        <f t="shared" si="26"/>
        <v>234</v>
      </c>
      <c r="B254" s="199">
        <f t="shared" si="27"/>
        <v>0</v>
      </c>
      <c r="C254" s="240">
        <f t="shared" si="21"/>
        <v>0</v>
      </c>
      <c r="D254" s="240">
        <f t="shared" si="22"/>
        <v>0</v>
      </c>
      <c r="E254" s="240">
        <f t="shared" si="23"/>
        <v>0</v>
      </c>
      <c r="F254" s="199">
        <f t="shared" si="24"/>
        <v>0</v>
      </c>
      <c r="G254" s="241">
        <f t="shared" si="25"/>
        <v>0</v>
      </c>
    </row>
    <row r="255" spans="1:7" ht="13" hidden="1" thickBot="1" x14ac:dyDescent="0.3">
      <c r="A255" s="19">
        <f t="shared" si="26"/>
        <v>235</v>
      </c>
      <c r="B255" s="199">
        <f t="shared" si="27"/>
        <v>0</v>
      </c>
      <c r="C255" s="240">
        <f t="shared" si="21"/>
        <v>0</v>
      </c>
      <c r="D255" s="240">
        <f t="shared" si="22"/>
        <v>0</v>
      </c>
      <c r="E255" s="240">
        <f t="shared" si="23"/>
        <v>0</v>
      </c>
      <c r="F255" s="199">
        <f t="shared" si="24"/>
        <v>0</v>
      </c>
      <c r="G255" s="241">
        <f t="shared" si="25"/>
        <v>0</v>
      </c>
    </row>
    <row r="256" spans="1:7" ht="13" hidden="1" thickBot="1" x14ac:dyDescent="0.3">
      <c r="A256" s="19">
        <f t="shared" si="26"/>
        <v>236</v>
      </c>
      <c r="B256" s="199">
        <f t="shared" si="27"/>
        <v>0</v>
      </c>
      <c r="C256" s="240">
        <f t="shared" si="21"/>
        <v>0</v>
      </c>
      <c r="D256" s="240">
        <f t="shared" si="22"/>
        <v>0</v>
      </c>
      <c r="E256" s="240">
        <f t="shared" si="23"/>
        <v>0</v>
      </c>
      <c r="F256" s="199">
        <f t="shared" si="24"/>
        <v>0</v>
      </c>
      <c r="G256" s="241">
        <f t="shared" si="25"/>
        <v>0</v>
      </c>
    </row>
    <row r="257" spans="1:7" ht="13" hidden="1" thickBot="1" x14ac:dyDescent="0.3">
      <c r="A257" s="19">
        <f t="shared" si="26"/>
        <v>237</v>
      </c>
      <c r="B257" s="199">
        <f t="shared" si="27"/>
        <v>0</v>
      </c>
      <c r="C257" s="240">
        <f t="shared" si="21"/>
        <v>0</v>
      </c>
      <c r="D257" s="240">
        <f t="shared" si="22"/>
        <v>0</v>
      </c>
      <c r="E257" s="240">
        <f t="shared" si="23"/>
        <v>0</v>
      </c>
      <c r="F257" s="199">
        <f t="shared" si="24"/>
        <v>0</v>
      </c>
      <c r="G257" s="241">
        <f t="shared" si="25"/>
        <v>0</v>
      </c>
    </row>
    <row r="258" spans="1:7" ht="13" hidden="1" thickBot="1" x14ac:dyDescent="0.3">
      <c r="A258" s="19">
        <f t="shared" si="26"/>
        <v>238</v>
      </c>
      <c r="B258" s="199">
        <f t="shared" si="27"/>
        <v>0</v>
      </c>
      <c r="C258" s="240">
        <f t="shared" si="21"/>
        <v>0</v>
      </c>
      <c r="D258" s="240">
        <f t="shared" si="22"/>
        <v>0</v>
      </c>
      <c r="E258" s="240">
        <f t="shared" si="23"/>
        <v>0</v>
      </c>
      <c r="F258" s="199">
        <f t="shared" si="24"/>
        <v>0</v>
      </c>
      <c r="G258" s="241">
        <f t="shared" si="25"/>
        <v>0</v>
      </c>
    </row>
    <row r="259" spans="1:7" ht="13" hidden="1" thickBot="1" x14ac:dyDescent="0.3">
      <c r="A259" s="19">
        <f t="shared" si="26"/>
        <v>239</v>
      </c>
      <c r="B259" s="199">
        <f t="shared" si="27"/>
        <v>0</v>
      </c>
      <c r="C259" s="240">
        <f t="shared" si="21"/>
        <v>0</v>
      </c>
      <c r="D259" s="240">
        <f t="shared" si="22"/>
        <v>0</v>
      </c>
      <c r="E259" s="240">
        <f t="shared" si="23"/>
        <v>0</v>
      </c>
      <c r="F259" s="199">
        <f t="shared" si="24"/>
        <v>0</v>
      </c>
      <c r="G259" s="241">
        <f t="shared" si="25"/>
        <v>0</v>
      </c>
    </row>
    <row r="260" spans="1:7" ht="13" hidden="1" thickBot="1" x14ac:dyDescent="0.3">
      <c r="A260" s="19">
        <f t="shared" si="26"/>
        <v>240</v>
      </c>
      <c r="B260" s="199">
        <f t="shared" si="27"/>
        <v>0</v>
      </c>
      <c r="C260" s="240">
        <f t="shared" si="21"/>
        <v>0</v>
      </c>
      <c r="D260" s="240">
        <f t="shared" si="22"/>
        <v>0</v>
      </c>
      <c r="E260" s="240">
        <f t="shared" si="23"/>
        <v>0</v>
      </c>
      <c r="F260" s="199">
        <f t="shared" si="24"/>
        <v>0</v>
      </c>
      <c r="G260" s="241">
        <f t="shared" si="25"/>
        <v>0</v>
      </c>
    </row>
    <row r="261" spans="1:7" ht="13" hidden="1" thickBot="1" x14ac:dyDescent="0.3">
      <c r="A261" s="19">
        <f t="shared" si="26"/>
        <v>241</v>
      </c>
      <c r="B261" s="199">
        <f t="shared" si="27"/>
        <v>0</v>
      </c>
      <c r="C261" s="240">
        <f t="shared" si="21"/>
        <v>0</v>
      </c>
      <c r="D261" s="240">
        <f t="shared" si="22"/>
        <v>0</v>
      </c>
      <c r="E261" s="240">
        <f t="shared" si="23"/>
        <v>0</v>
      </c>
      <c r="F261" s="199">
        <f t="shared" si="24"/>
        <v>0</v>
      </c>
      <c r="G261" s="241">
        <f t="shared" si="25"/>
        <v>0</v>
      </c>
    </row>
    <row r="262" spans="1:7" ht="13" hidden="1" thickBot="1" x14ac:dyDescent="0.3">
      <c r="A262" s="19">
        <f t="shared" si="26"/>
        <v>242</v>
      </c>
      <c r="B262" s="199">
        <f t="shared" si="27"/>
        <v>0</v>
      </c>
      <c r="C262" s="240">
        <f t="shared" si="21"/>
        <v>0</v>
      </c>
      <c r="D262" s="240">
        <f t="shared" si="22"/>
        <v>0</v>
      </c>
      <c r="E262" s="240">
        <f t="shared" si="23"/>
        <v>0</v>
      </c>
      <c r="F262" s="199">
        <f t="shared" si="24"/>
        <v>0</v>
      </c>
      <c r="G262" s="241">
        <f t="shared" si="25"/>
        <v>0</v>
      </c>
    </row>
    <row r="263" spans="1:7" ht="13" hidden="1" thickBot="1" x14ac:dyDescent="0.3">
      <c r="A263" s="19">
        <f t="shared" si="26"/>
        <v>243</v>
      </c>
      <c r="B263" s="199">
        <f t="shared" si="27"/>
        <v>0</v>
      </c>
      <c r="C263" s="240">
        <f t="shared" si="21"/>
        <v>0</v>
      </c>
      <c r="D263" s="240">
        <f t="shared" si="22"/>
        <v>0</v>
      </c>
      <c r="E263" s="240">
        <f t="shared" si="23"/>
        <v>0</v>
      </c>
      <c r="F263" s="199">
        <f t="shared" si="24"/>
        <v>0</v>
      </c>
      <c r="G263" s="241">
        <f t="shared" si="25"/>
        <v>0</v>
      </c>
    </row>
    <row r="264" spans="1:7" ht="13" hidden="1" thickBot="1" x14ac:dyDescent="0.3">
      <c r="A264" s="19">
        <f t="shared" si="26"/>
        <v>244</v>
      </c>
      <c r="B264" s="199">
        <f t="shared" si="27"/>
        <v>0</v>
      </c>
      <c r="C264" s="240">
        <f t="shared" si="21"/>
        <v>0</v>
      </c>
      <c r="D264" s="240">
        <f t="shared" si="22"/>
        <v>0</v>
      </c>
      <c r="E264" s="240">
        <f t="shared" si="23"/>
        <v>0</v>
      </c>
      <c r="F264" s="199">
        <f t="shared" si="24"/>
        <v>0</v>
      </c>
      <c r="G264" s="241">
        <f t="shared" si="25"/>
        <v>0</v>
      </c>
    </row>
    <row r="265" spans="1:7" ht="13" hidden="1" thickBot="1" x14ac:dyDescent="0.3">
      <c r="A265" s="19">
        <f t="shared" si="26"/>
        <v>245</v>
      </c>
      <c r="B265" s="199">
        <f t="shared" si="27"/>
        <v>0</v>
      </c>
      <c r="C265" s="240">
        <f t="shared" si="21"/>
        <v>0</v>
      </c>
      <c r="D265" s="240">
        <f t="shared" si="22"/>
        <v>0</v>
      </c>
      <c r="E265" s="240">
        <f t="shared" si="23"/>
        <v>0</v>
      </c>
      <c r="F265" s="199">
        <f t="shared" si="24"/>
        <v>0</v>
      </c>
      <c r="G265" s="241">
        <f t="shared" si="25"/>
        <v>0</v>
      </c>
    </row>
    <row r="266" spans="1:7" ht="13" hidden="1" thickBot="1" x14ac:dyDescent="0.3">
      <c r="A266" s="19">
        <f t="shared" si="26"/>
        <v>246</v>
      </c>
      <c r="B266" s="199">
        <f t="shared" si="27"/>
        <v>0</v>
      </c>
      <c r="C266" s="240">
        <f t="shared" si="21"/>
        <v>0</v>
      </c>
      <c r="D266" s="240">
        <f t="shared" si="22"/>
        <v>0</v>
      </c>
      <c r="E266" s="240">
        <f t="shared" si="23"/>
        <v>0</v>
      </c>
      <c r="F266" s="199">
        <f t="shared" si="24"/>
        <v>0</v>
      </c>
      <c r="G266" s="241">
        <f t="shared" si="25"/>
        <v>0</v>
      </c>
    </row>
    <row r="267" spans="1:7" ht="13" hidden="1" thickBot="1" x14ac:dyDescent="0.3">
      <c r="A267" s="19">
        <f t="shared" si="26"/>
        <v>247</v>
      </c>
      <c r="B267" s="199">
        <f t="shared" si="27"/>
        <v>0</v>
      </c>
      <c r="C267" s="240">
        <f t="shared" si="21"/>
        <v>0</v>
      </c>
      <c r="D267" s="240">
        <f t="shared" si="22"/>
        <v>0</v>
      </c>
      <c r="E267" s="240">
        <f t="shared" si="23"/>
        <v>0</v>
      </c>
      <c r="F267" s="199">
        <f t="shared" si="24"/>
        <v>0</v>
      </c>
      <c r="G267" s="241">
        <f t="shared" si="25"/>
        <v>0</v>
      </c>
    </row>
    <row r="268" spans="1:7" ht="13" hidden="1" thickBot="1" x14ac:dyDescent="0.3">
      <c r="A268" s="19">
        <f t="shared" si="26"/>
        <v>248</v>
      </c>
      <c r="B268" s="199">
        <f t="shared" si="27"/>
        <v>0</v>
      </c>
      <c r="C268" s="240">
        <f t="shared" si="21"/>
        <v>0</v>
      </c>
      <c r="D268" s="240">
        <f t="shared" si="22"/>
        <v>0</v>
      </c>
      <c r="E268" s="240">
        <f t="shared" si="23"/>
        <v>0</v>
      </c>
      <c r="F268" s="199">
        <f t="shared" si="24"/>
        <v>0</v>
      </c>
      <c r="G268" s="241">
        <f t="shared" si="25"/>
        <v>0</v>
      </c>
    </row>
    <row r="269" spans="1:7" ht="13" hidden="1" thickBot="1" x14ac:dyDescent="0.3">
      <c r="A269" s="19">
        <f t="shared" si="26"/>
        <v>249</v>
      </c>
      <c r="B269" s="199">
        <f t="shared" si="27"/>
        <v>0</v>
      </c>
      <c r="C269" s="240">
        <f t="shared" si="21"/>
        <v>0</v>
      </c>
      <c r="D269" s="240">
        <f t="shared" si="22"/>
        <v>0</v>
      </c>
      <c r="E269" s="240">
        <f t="shared" si="23"/>
        <v>0</v>
      </c>
      <c r="F269" s="199">
        <f t="shared" si="24"/>
        <v>0</v>
      </c>
      <c r="G269" s="241">
        <f t="shared" si="25"/>
        <v>0</v>
      </c>
    </row>
    <row r="270" spans="1:7" ht="13" hidden="1" thickBot="1" x14ac:dyDescent="0.3">
      <c r="A270" s="19">
        <f t="shared" si="26"/>
        <v>250</v>
      </c>
      <c r="B270" s="199">
        <f t="shared" si="27"/>
        <v>0</v>
      </c>
      <c r="C270" s="240">
        <f t="shared" si="21"/>
        <v>0</v>
      </c>
      <c r="D270" s="240">
        <f t="shared" si="22"/>
        <v>0</v>
      </c>
      <c r="E270" s="240">
        <f t="shared" si="23"/>
        <v>0</v>
      </c>
      <c r="F270" s="199">
        <f t="shared" si="24"/>
        <v>0</v>
      </c>
      <c r="G270" s="241">
        <f t="shared" si="25"/>
        <v>0</v>
      </c>
    </row>
    <row r="271" spans="1:7" ht="13" hidden="1" thickBot="1" x14ac:dyDescent="0.3">
      <c r="A271" s="19">
        <f t="shared" si="26"/>
        <v>251</v>
      </c>
      <c r="B271" s="199">
        <f t="shared" si="27"/>
        <v>0</v>
      </c>
      <c r="C271" s="240">
        <f t="shared" si="21"/>
        <v>0</v>
      </c>
      <c r="D271" s="240">
        <f t="shared" si="22"/>
        <v>0</v>
      </c>
      <c r="E271" s="240">
        <f t="shared" si="23"/>
        <v>0</v>
      </c>
      <c r="F271" s="199">
        <f t="shared" si="24"/>
        <v>0</v>
      </c>
      <c r="G271" s="241">
        <f t="shared" si="25"/>
        <v>0</v>
      </c>
    </row>
    <row r="272" spans="1:7" ht="13" hidden="1" thickBot="1" x14ac:dyDescent="0.3">
      <c r="A272" s="19">
        <f t="shared" si="26"/>
        <v>252</v>
      </c>
      <c r="B272" s="199">
        <f t="shared" si="27"/>
        <v>0</v>
      </c>
      <c r="C272" s="240">
        <f t="shared" si="21"/>
        <v>0</v>
      </c>
      <c r="D272" s="240">
        <f t="shared" si="22"/>
        <v>0</v>
      </c>
      <c r="E272" s="240">
        <f t="shared" si="23"/>
        <v>0</v>
      </c>
      <c r="F272" s="199">
        <f t="shared" si="24"/>
        <v>0</v>
      </c>
      <c r="G272" s="241">
        <f t="shared" si="25"/>
        <v>0</v>
      </c>
    </row>
    <row r="273" spans="1:7" ht="13" hidden="1" thickBot="1" x14ac:dyDescent="0.3">
      <c r="A273" s="19">
        <f t="shared" si="26"/>
        <v>253</v>
      </c>
      <c r="B273" s="199">
        <f t="shared" si="27"/>
        <v>0</v>
      </c>
      <c r="C273" s="240">
        <f t="shared" si="21"/>
        <v>0</v>
      </c>
      <c r="D273" s="240">
        <f t="shared" si="22"/>
        <v>0</v>
      </c>
      <c r="E273" s="240">
        <f t="shared" si="23"/>
        <v>0</v>
      </c>
      <c r="F273" s="199">
        <f t="shared" si="24"/>
        <v>0</v>
      </c>
      <c r="G273" s="241">
        <f t="shared" si="25"/>
        <v>0</v>
      </c>
    </row>
    <row r="274" spans="1:7" ht="13" hidden="1" thickBot="1" x14ac:dyDescent="0.3">
      <c r="A274" s="19">
        <f t="shared" si="26"/>
        <v>254</v>
      </c>
      <c r="B274" s="199">
        <f t="shared" si="27"/>
        <v>0</v>
      </c>
      <c r="C274" s="240">
        <f t="shared" si="21"/>
        <v>0</v>
      </c>
      <c r="D274" s="240">
        <f t="shared" si="22"/>
        <v>0</v>
      </c>
      <c r="E274" s="240">
        <f t="shared" si="23"/>
        <v>0</v>
      </c>
      <c r="F274" s="199">
        <f t="shared" si="24"/>
        <v>0</v>
      </c>
      <c r="G274" s="241">
        <f t="shared" si="25"/>
        <v>0</v>
      </c>
    </row>
    <row r="275" spans="1:7" ht="13" hidden="1" thickBot="1" x14ac:dyDescent="0.3">
      <c r="A275" s="19">
        <f t="shared" si="26"/>
        <v>255</v>
      </c>
      <c r="B275" s="199">
        <f t="shared" si="27"/>
        <v>0</v>
      </c>
      <c r="C275" s="240">
        <f t="shared" si="21"/>
        <v>0</v>
      </c>
      <c r="D275" s="240">
        <f t="shared" si="22"/>
        <v>0</v>
      </c>
      <c r="E275" s="240">
        <f t="shared" si="23"/>
        <v>0</v>
      </c>
      <c r="F275" s="199">
        <f t="shared" si="24"/>
        <v>0</v>
      </c>
      <c r="G275" s="241">
        <f t="shared" si="25"/>
        <v>0</v>
      </c>
    </row>
    <row r="276" spans="1:7" ht="13" hidden="1" thickBot="1" x14ac:dyDescent="0.3">
      <c r="A276" s="19">
        <f t="shared" si="26"/>
        <v>256</v>
      </c>
      <c r="B276" s="199">
        <f t="shared" si="27"/>
        <v>0</v>
      </c>
      <c r="C276" s="240">
        <f t="shared" si="21"/>
        <v>0</v>
      </c>
      <c r="D276" s="240">
        <f t="shared" si="22"/>
        <v>0</v>
      </c>
      <c r="E276" s="240">
        <f t="shared" si="23"/>
        <v>0</v>
      </c>
      <c r="F276" s="199">
        <f t="shared" si="24"/>
        <v>0</v>
      </c>
      <c r="G276" s="241">
        <f t="shared" si="25"/>
        <v>0</v>
      </c>
    </row>
    <row r="277" spans="1:7" ht="13" hidden="1" thickBot="1" x14ac:dyDescent="0.3">
      <c r="A277" s="19">
        <f t="shared" si="26"/>
        <v>257</v>
      </c>
      <c r="B277" s="199">
        <f t="shared" si="27"/>
        <v>0</v>
      </c>
      <c r="C277" s="240">
        <f t="shared" ref="C277:C340" si="28">IF(A277&lt;=$D$10,D277+$D$13,0)</f>
        <v>0</v>
      </c>
      <c r="D277" s="240">
        <f t="shared" ref="D277:D340" si="29">E277+F277</f>
        <v>0</v>
      </c>
      <c r="E277" s="240">
        <f t="shared" ref="E277:E340" si="30">B277*$D$11</f>
        <v>0</v>
      </c>
      <c r="F277" s="199">
        <f t="shared" ref="F277:F340" si="31">IF(A277&lt;=$D$10,$D$12*-1,0)</f>
        <v>0</v>
      </c>
      <c r="G277" s="241">
        <f t="shared" ref="G277:G340" si="32">B277-F277</f>
        <v>0</v>
      </c>
    </row>
    <row r="278" spans="1:7" ht="13" hidden="1" thickBot="1" x14ac:dyDescent="0.3">
      <c r="A278" s="19">
        <f t="shared" ref="A278:A341" si="33">A277+1</f>
        <v>258</v>
      </c>
      <c r="B278" s="199">
        <f t="shared" ref="B278:B341" si="34">B277-F277</f>
        <v>0</v>
      </c>
      <c r="C278" s="240">
        <f t="shared" si="28"/>
        <v>0</v>
      </c>
      <c r="D278" s="240">
        <f t="shared" si="29"/>
        <v>0</v>
      </c>
      <c r="E278" s="240">
        <f t="shared" si="30"/>
        <v>0</v>
      </c>
      <c r="F278" s="199">
        <f t="shared" si="31"/>
        <v>0</v>
      </c>
      <c r="G278" s="241">
        <f t="shared" si="32"/>
        <v>0</v>
      </c>
    </row>
    <row r="279" spans="1:7" ht="13" hidden="1" thickBot="1" x14ac:dyDescent="0.3">
      <c r="A279" s="19">
        <f t="shared" si="33"/>
        <v>259</v>
      </c>
      <c r="B279" s="199">
        <f t="shared" si="34"/>
        <v>0</v>
      </c>
      <c r="C279" s="240">
        <f t="shared" si="28"/>
        <v>0</v>
      </c>
      <c r="D279" s="240">
        <f t="shared" si="29"/>
        <v>0</v>
      </c>
      <c r="E279" s="240">
        <f t="shared" si="30"/>
        <v>0</v>
      </c>
      <c r="F279" s="199">
        <f t="shared" si="31"/>
        <v>0</v>
      </c>
      <c r="G279" s="241">
        <f t="shared" si="32"/>
        <v>0</v>
      </c>
    </row>
    <row r="280" spans="1:7" ht="13" hidden="1" thickBot="1" x14ac:dyDescent="0.3">
      <c r="A280" s="19">
        <f t="shared" si="33"/>
        <v>260</v>
      </c>
      <c r="B280" s="199">
        <f t="shared" si="34"/>
        <v>0</v>
      </c>
      <c r="C280" s="240">
        <f t="shared" si="28"/>
        <v>0</v>
      </c>
      <c r="D280" s="240">
        <f t="shared" si="29"/>
        <v>0</v>
      </c>
      <c r="E280" s="240">
        <f t="shared" si="30"/>
        <v>0</v>
      </c>
      <c r="F280" s="199">
        <f t="shared" si="31"/>
        <v>0</v>
      </c>
      <c r="G280" s="241">
        <f t="shared" si="32"/>
        <v>0</v>
      </c>
    </row>
    <row r="281" spans="1:7" ht="13" hidden="1" thickBot="1" x14ac:dyDescent="0.3">
      <c r="A281" s="19">
        <f t="shared" si="33"/>
        <v>261</v>
      </c>
      <c r="B281" s="199">
        <f t="shared" si="34"/>
        <v>0</v>
      </c>
      <c r="C281" s="240">
        <f t="shared" si="28"/>
        <v>0</v>
      </c>
      <c r="D281" s="240">
        <f t="shared" si="29"/>
        <v>0</v>
      </c>
      <c r="E281" s="240">
        <f t="shared" si="30"/>
        <v>0</v>
      </c>
      <c r="F281" s="199">
        <f t="shared" si="31"/>
        <v>0</v>
      </c>
      <c r="G281" s="241">
        <f t="shared" si="32"/>
        <v>0</v>
      </c>
    </row>
    <row r="282" spans="1:7" ht="13" hidden="1" thickBot="1" x14ac:dyDescent="0.3">
      <c r="A282" s="19">
        <f t="shared" si="33"/>
        <v>262</v>
      </c>
      <c r="B282" s="199">
        <f t="shared" si="34"/>
        <v>0</v>
      </c>
      <c r="C282" s="240">
        <f t="shared" si="28"/>
        <v>0</v>
      </c>
      <c r="D282" s="240">
        <f t="shared" si="29"/>
        <v>0</v>
      </c>
      <c r="E282" s="240">
        <f t="shared" si="30"/>
        <v>0</v>
      </c>
      <c r="F282" s="199">
        <f t="shared" si="31"/>
        <v>0</v>
      </c>
      <c r="G282" s="241">
        <f t="shared" si="32"/>
        <v>0</v>
      </c>
    </row>
    <row r="283" spans="1:7" ht="13" hidden="1" thickBot="1" x14ac:dyDescent="0.3">
      <c r="A283" s="19">
        <f t="shared" si="33"/>
        <v>263</v>
      </c>
      <c r="B283" s="199">
        <f t="shared" si="34"/>
        <v>0</v>
      </c>
      <c r="C283" s="240">
        <f t="shared" si="28"/>
        <v>0</v>
      </c>
      <c r="D283" s="240">
        <f t="shared" si="29"/>
        <v>0</v>
      </c>
      <c r="E283" s="240">
        <f t="shared" si="30"/>
        <v>0</v>
      </c>
      <c r="F283" s="199">
        <f t="shared" si="31"/>
        <v>0</v>
      </c>
      <c r="G283" s="241">
        <f t="shared" si="32"/>
        <v>0</v>
      </c>
    </row>
    <row r="284" spans="1:7" ht="13" hidden="1" thickBot="1" x14ac:dyDescent="0.3">
      <c r="A284" s="19">
        <f t="shared" si="33"/>
        <v>264</v>
      </c>
      <c r="B284" s="199">
        <f t="shared" si="34"/>
        <v>0</v>
      </c>
      <c r="C284" s="240">
        <f t="shared" si="28"/>
        <v>0</v>
      </c>
      <c r="D284" s="240">
        <f t="shared" si="29"/>
        <v>0</v>
      </c>
      <c r="E284" s="240">
        <f t="shared" si="30"/>
        <v>0</v>
      </c>
      <c r="F284" s="199">
        <f t="shared" si="31"/>
        <v>0</v>
      </c>
      <c r="G284" s="241">
        <f t="shared" si="32"/>
        <v>0</v>
      </c>
    </row>
    <row r="285" spans="1:7" ht="13" hidden="1" thickBot="1" x14ac:dyDescent="0.3">
      <c r="A285" s="19">
        <f t="shared" si="33"/>
        <v>265</v>
      </c>
      <c r="B285" s="199">
        <f t="shared" si="34"/>
        <v>0</v>
      </c>
      <c r="C285" s="240">
        <f t="shared" si="28"/>
        <v>0</v>
      </c>
      <c r="D285" s="240">
        <f t="shared" si="29"/>
        <v>0</v>
      </c>
      <c r="E285" s="240">
        <f t="shared" si="30"/>
        <v>0</v>
      </c>
      <c r="F285" s="199">
        <f t="shared" si="31"/>
        <v>0</v>
      </c>
      <c r="G285" s="241">
        <f t="shared" si="32"/>
        <v>0</v>
      </c>
    </row>
    <row r="286" spans="1:7" ht="13" hidden="1" thickBot="1" x14ac:dyDescent="0.3">
      <c r="A286" s="19">
        <f t="shared" si="33"/>
        <v>266</v>
      </c>
      <c r="B286" s="199">
        <f t="shared" si="34"/>
        <v>0</v>
      </c>
      <c r="C286" s="240">
        <f t="shared" si="28"/>
        <v>0</v>
      </c>
      <c r="D286" s="240">
        <f t="shared" si="29"/>
        <v>0</v>
      </c>
      <c r="E286" s="240">
        <f t="shared" si="30"/>
        <v>0</v>
      </c>
      <c r="F286" s="199">
        <f t="shared" si="31"/>
        <v>0</v>
      </c>
      <c r="G286" s="241">
        <f t="shared" si="32"/>
        <v>0</v>
      </c>
    </row>
    <row r="287" spans="1:7" ht="13" hidden="1" thickBot="1" x14ac:dyDescent="0.3">
      <c r="A287" s="19">
        <f t="shared" si="33"/>
        <v>267</v>
      </c>
      <c r="B287" s="199">
        <f t="shared" si="34"/>
        <v>0</v>
      </c>
      <c r="C287" s="240">
        <f t="shared" si="28"/>
        <v>0</v>
      </c>
      <c r="D287" s="240">
        <f t="shared" si="29"/>
        <v>0</v>
      </c>
      <c r="E287" s="240">
        <f t="shared" si="30"/>
        <v>0</v>
      </c>
      <c r="F287" s="199">
        <f t="shared" si="31"/>
        <v>0</v>
      </c>
      <c r="G287" s="241">
        <f t="shared" si="32"/>
        <v>0</v>
      </c>
    </row>
    <row r="288" spans="1:7" ht="13" hidden="1" thickBot="1" x14ac:dyDescent="0.3">
      <c r="A288" s="19">
        <f t="shared" si="33"/>
        <v>268</v>
      </c>
      <c r="B288" s="199">
        <f t="shared" si="34"/>
        <v>0</v>
      </c>
      <c r="C288" s="240">
        <f t="shared" si="28"/>
        <v>0</v>
      </c>
      <c r="D288" s="240">
        <f t="shared" si="29"/>
        <v>0</v>
      </c>
      <c r="E288" s="240">
        <f t="shared" si="30"/>
        <v>0</v>
      </c>
      <c r="F288" s="199">
        <f t="shared" si="31"/>
        <v>0</v>
      </c>
      <c r="G288" s="241">
        <f t="shared" si="32"/>
        <v>0</v>
      </c>
    </row>
    <row r="289" spans="1:7" ht="13" hidden="1" thickBot="1" x14ac:dyDescent="0.3">
      <c r="A289" s="19">
        <f t="shared" si="33"/>
        <v>269</v>
      </c>
      <c r="B289" s="199">
        <f t="shared" si="34"/>
        <v>0</v>
      </c>
      <c r="C289" s="240">
        <f t="shared" si="28"/>
        <v>0</v>
      </c>
      <c r="D289" s="240">
        <f t="shared" si="29"/>
        <v>0</v>
      </c>
      <c r="E289" s="240">
        <f t="shared" si="30"/>
        <v>0</v>
      </c>
      <c r="F289" s="199">
        <f t="shared" si="31"/>
        <v>0</v>
      </c>
      <c r="G289" s="241">
        <f t="shared" si="32"/>
        <v>0</v>
      </c>
    </row>
    <row r="290" spans="1:7" ht="13" hidden="1" thickBot="1" x14ac:dyDescent="0.3">
      <c r="A290" s="19">
        <f t="shared" si="33"/>
        <v>270</v>
      </c>
      <c r="B290" s="199">
        <f t="shared" si="34"/>
        <v>0</v>
      </c>
      <c r="C290" s="240">
        <f t="shared" si="28"/>
        <v>0</v>
      </c>
      <c r="D290" s="240">
        <f t="shared" si="29"/>
        <v>0</v>
      </c>
      <c r="E290" s="240">
        <f t="shared" si="30"/>
        <v>0</v>
      </c>
      <c r="F290" s="199">
        <f t="shared" si="31"/>
        <v>0</v>
      </c>
      <c r="G290" s="241">
        <f t="shared" si="32"/>
        <v>0</v>
      </c>
    </row>
    <row r="291" spans="1:7" ht="13" hidden="1" thickBot="1" x14ac:dyDescent="0.3">
      <c r="A291" s="19">
        <f t="shared" si="33"/>
        <v>271</v>
      </c>
      <c r="B291" s="199">
        <f t="shared" si="34"/>
        <v>0</v>
      </c>
      <c r="C291" s="240">
        <f t="shared" si="28"/>
        <v>0</v>
      </c>
      <c r="D291" s="240">
        <f t="shared" si="29"/>
        <v>0</v>
      </c>
      <c r="E291" s="240">
        <f t="shared" si="30"/>
        <v>0</v>
      </c>
      <c r="F291" s="199">
        <f t="shared" si="31"/>
        <v>0</v>
      </c>
      <c r="G291" s="241">
        <f t="shared" si="32"/>
        <v>0</v>
      </c>
    </row>
    <row r="292" spans="1:7" ht="13" hidden="1" thickBot="1" x14ac:dyDescent="0.3">
      <c r="A292" s="19">
        <f t="shared" si="33"/>
        <v>272</v>
      </c>
      <c r="B292" s="199">
        <f t="shared" si="34"/>
        <v>0</v>
      </c>
      <c r="C292" s="240">
        <f t="shared" si="28"/>
        <v>0</v>
      </c>
      <c r="D292" s="240">
        <f t="shared" si="29"/>
        <v>0</v>
      </c>
      <c r="E292" s="240">
        <f t="shared" si="30"/>
        <v>0</v>
      </c>
      <c r="F292" s="199">
        <f t="shared" si="31"/>
        <v>0</v>
      </c>
      <c r="G292" s="241">
        <f t="shared" si="32"/>
        <v>0</v>
      </c>
    </row>
    <row r="293" spans="1:7" ht="13" hidden="1" thickBot="1" x14ac:dyDescent="0.3">
      <c r="A293" s="19">
        <f t="shared" si="33"/>
        <v>273</v>
      </c>
      <c r="B293" s="199">
        <f t="shared" si="34"/>
        <v>0</v>
      </c>
      <c r="C293" s="240">
        <f t="shared" si="28"/>
        <v>0</v>
      </c>
      <c r="D293" s="240">
        <f t="shared" si="29"/>
        <v>0</v>
      </c>
      <c r="E293" s="240">
        <f t="shared" si="30"/>
        <v>0</v>
      </c>
      <c r="F293" s="199">
        <f t="shared" si="31"/>
        <v>0</v>
      </c>
      <c r="G293" s="241">
        <f t="shared" si="32"/>
        <v>0</v>
      </c>
    </row>
    <row r="294" spans="1:7" ht="13" hidden="1" thickBot="1" x14ac:dyDescent="0.3">
      <c r="A294" s="19">
        <f t="shared" si="33"/>
        <v>274</v>
      </c>
      <c r="B294" s="199">
        <f t="shared" si="34"/>
        <v>0</v>
      </c>
      <c r="C294" s="240">
        <f t="shared" si="28"/>
        <v>0</v>
      </c>
      <c r="D294" s="240">
        <f t="shared" si="29"/>
        <v>0</v>
      </c>
      <c r="E294" s="240">
        <f t="shared" si="30"/>
        <v>0</v>
      </c>
      <c r="F294" s="199">
        <f t="shared" si="31"/>
        <v>0</v>
      </c>
      <c r="G294" s="241">
        <f t="shared" si="32"/>
        <v>0</v>
      </c>
    </row>
    <row r="295" spans="1:7" ht="13" hidden="1" thickBot="1" x14ac:dyDescent="0.3">
      <c r="A295" s="19">
        <f t="shared" si="33"/>
        <v>275</v>
      </c>
      <c r="B295" s="199">
        <f t="shared" si="34"/>
        <v>0</v>
      </c>
      <c r="C295" s="240">
        <f t="shared" si="28"/>
        <v>0</v>
      </c>
      <c r="D295" s="240">
        <f t="shared" si="29"/>
        <v>0</v>
      </c>
      <c r="E295" s="240">
        <f t="shared" si="30"/>
        <v>0</v>
      </c>
      <c r="F295" s="199">
        <f t="shared" si="31"/>
        <v>0</v>
      </c>
      <c r="G295" s="241">
        <f t="shared" si="32"/>
        <v>0</v>
      </c>
    </row>
    <row r="296" spans="1:7" ht="13" hidden="1" thickBot="1" x14ac:dyDescent="0.3">
      <c r="A296" s="19">
        <f t="shared" si="33"/>
        <v>276</v>
      </c>
      <c r="B296" s="199">
        <f t="shared" si="34"/>
        <v>0</v>
      </c>
      <c r="C296" s="240">
        <f t="shared" si="28"/>
        <v>0</v>
      </c>
      <c r="D296" s="240">
        <f t="shared" si="29"/>
        <v>0</v>
      </c>
      <c r="E296" s="240">
        <f t="shared" si="30"/>
        <v>0</v>
      </c>
      <c r="F296" s="199">
        <f t="shared" si="31"/>
        <v>0</v>
      </c>
      <c r="G296" s="241">
        <f t="shared" si="32"/>
        <v>0</v>
      </c>
    </row>
    <row r="297" spans="1:7" ht="13" hidden="1" thickBot="1" x14ac:dyDescent="0.3">
      <c r="A297" s="19">
        <f t="shared" si="33"/>
        <v>277</v>
      </c>
      <c r="B297" s="199">
        <f t="shared" si="34"/>
        <v>0</v>
      </c>
      <c r="C297" s="240">
        <f t="shared" si="28"/>
        <v>0</v>
      </c>
      <c r="D297" s="240">
        <f t="shared" si="29"/>
        <v>0</v>
      </c>
      <c r="E297" s="240">
        <f t="shared" si="30"/>
        <v>0</v>
      </c>
      <c r="F297" s="199">
        <f t="shared" si="31"/>
        <v>0</v>
      </c>
      <c r="G297" s="241">
        <f t="shared" si="32"/>
        <v>0</v>
      </c>
    </row>
    <row r="298" spans="1:7" ht="13" hidden="1" thickBot="1" x14ac:dyDescent="0.3">
      <c r="A298" s="19">
        <f t="shared" si="33"/>
        <v>278</v>
      </c>
      <c r="B298" s="199">
        <f t="shared" si="34"/>
        <v>0</v>
      </c>
      <c r="C298" s="240">
        <f t="shared" si="28"/>
        <v>0</v>
      </c>
      <c r="D298" s="240">
        <f t="shared" si="29"/>
        <v>0</v>
      </c>
      <c r="E298" s="240">
        <f t="shared" si="30"/>
        <v>0</v>
      </c>
      <c r="F298" s="199">
        <f t="shared" si="31"/>
        <v>0</v>
      </c>
      <c r="G298" s="241">
        <f t="shared" si="32"/>
        <v>0</v>
      </c>
    </row>
    <row r="299" spans="1:7" ht="13" hidden="1" thickBot="1" x14ac:dyDescent="0.3">
      <c r="A299" s="19">
        <f t="shared" si="33"/>
        <v>279</v>
      </c>
      <c r="B299" s="199">
        <f t="shared" si="34"/>
        <v>0</v>
      </c>
      <c r="C299" s="240">
        <f t="shared" si="28"/>
        <v>0</v>
      </c>
      <c r="D299" s="240">
        <f t="shared" si="29"/>
        <v>0</v>
      </c>
      <c r="E299" s="240">
        <f t="shared" si="30"/>
        <v>0</v>
      </c>
      <c r="F299" s="199">
        <f t="shared" si="31"/>
        <v>0</v>
      </c>
      <c r="G299" s="241">
        <f t="shared" si="32"/>
        <v>0</v>
      </c>
    </row>
    <row r="300" spans="1:7" ht="13" hidden="1" thickBot="1" x14ac:dyDescent="0.3">
      <c r="A300" s="19">
        <f t="shared" si="33"/>
        <v>280</v>
      </c>
      <c r="B300" s="199">
        <f t="shared" si="34"/>
        <v>0</v>
      </c>
      <c r="C300" s="240">
        <f t="shared" si="28"/>
        <v>0</v>
      </c>
      <c r="D300" s="240">
        <f t="shared" si="29"/>
        <v>0</v>
      </c>
      <c r="E300" s="240">
        <f t="shared" si="30"/>
        <v>0</v>
      </c>
      <c r="F300" s="199">
        <f t="shared" si="31"/>
        <v>0</v>
      </c>
      <c r="G300" s="241">
        <f t="shared" si="32"/>
        <v>0</v>
      </c>
    </row>
    <row r="301" spans="1:7" ht="13" hidden="1" thickBot="1" x14ac:dyDescent="0.3">
      <c r="A301" s="19">
        <f t="shared" si="33"/>
        <v>281</v>
      </c>
      <c r="B301" s="199">
        <f t="shared" si="34"/>
        <v>0</v>
      </c>
      <c r="C301" s="240">
        <f t="shared" si="28"/>
        <v>0</v>
      </c>
      <c r="D301" s="240">
        <f t="shared" si="29"/>
        <v>0</v>
      </c>
      <c r="E301" s="240">
        <f t="shared" si="30"/>
        <v>0</v>
      </c>
      <c r="F301" s="199">
        <f t="shared" si="31"/>
        <v>0</v>
      </c>
      <c r="G301" s="241">
        <f t="shared" si="32"/>
        <v>0</v>
      </c>
    </row>
    <row r="302" spans="1:7" ht="13" hidden="1" thickBot="1" x14ac:dyDescent="0.3">
      <c r="A302" s="19">
        <f t="shared" si="33"/>
        <v>282</v>
      </c>
      <c r="B302" s="199">
        <f t="shared" si="34"/>
        <v>0</v>
      </c>
      <c r="C302" s="240">
        <f t="shared" si="28"/>
        <v>0</v>
      </c>
      <c r="D302" s="240">
        <f t="shared" si="29"/>
        <v>0</v>
      </c>
      <c r="E302" s="240">
        <f t="shared" si="30"/>
        <v>0</v>
      </c>
      <c r="F302" s="199">
        <f t="shared" si="31"/>
        <v>0</v>
      </c>
      <c r="G302" s="241">
        <f t="shared" si="32"/>
        <v>0</v>
      </c>
    </row>
    <row r="303" spans="1:7" ht="13" hidden="1" thickBot="1" x14ac:dyDescent="0.3">
      <c r="A303" s="19">
        <f t="shared" si="33"/>
        <v>283</v>
      </c>
      <c r="B303" s="199">
        <f t="shared" si="34"/>
        <v>0</v>
      </c>
      <c r="C303" s="240">
        <f t="shared" si="28"/>
        <v>0</v>
      </c>
      <c r="D303" s="240">
        <f t="shared" si="29"/>
        <v>0</v>
      </c>
      <c r="E303" s="240">
        <f t="shared" si="30"/>
        <v>0</v>
      </c>
      <c r="F303" s="199">
        <f t="shared" si="31"/>
        <v>0</v>
      </c>
      <c r="G303" s="241">
        <f t="shared" si="32"/>
        <v>0</v>
      </c>
    </row>
    <row r="304" spans="1:7" ht="13" hidden="1" thickBot="1" x14ac:dyDescent="0.3">
      <c r="A304" s="19">
        <f t="shared" si="33"/>
        <v>284</v>
      </c>
      <c r="B304" s="199">
        <f t="shared" si="34"/>
        <v>0</v>
      </c>
      <c r="C304" s="240">
        <f t="shared" si="28"/>
        <v>0</v>
      </c>
      <c r="D304" s="240">
        <f t="shared" si="29"/>
        <v>0</v>
      </c>
      <c r="E304" s="240">
        <f t="shared" si="30"/>
        <v>0</v>
      </c>
      <c r="F304" s="199">
        <f t="shared" si="31"/>
        <v>0</v>
      </c>
      <c r="G304" s="241">
        <f t="shared" si="32"/>
        <v>0</v>
      </c>
    </row>
    <row r="305" spans="1:7" ht="13" hidden="1" thickBot="1" x14ac:dyDescent="0.3">
      <c r="A305" s="19">
        <f t="shared" si="33"/>
        <v>285</v>
      </c>
      <c r="B305" s="199">
        <f t="shared" si="34"/>
        <v>0</v>
      </c>
      <c r="C305" s="240">
        <f t="shared" si="28"/>
        <v>0</v>
      </c>
      <c r="D305" s="240">
        <f t="shared" si="29"/>
        <v>0</v>
      </c>
      <c r="E305" s="240">
        <f t="shared" si="30"/>
        <v>0</v>
      </c>
      <c r="F305" s="199">
        <f t="shared" si="31"/>
        <v>0</v>
      </c>
      <c r="G305" s="241">
        <f t="shared" si="32"/>
        <v>0</v>
      </c>
    </row>
    <row r="306" spans="1:7" ht="13" hidden="1" thickBot="1" x14ac:dyDescent="0.3">
      <c r="A306" s="19">
        <f t="shared" si="33"/>
        <v>286</v>
      </c>
      <c r="B306" s="199">
        <f t="shared" si="34"/>
        <v>0</v>
      </c>
      <c r="C306" s="240">
        <f t="shared" si="28"/>
        <v>0</v>
      </c>
      <c r="D306" s="240">
        <f t="shared" si="29"/>
        <v>0</v>
      </c>
      <c r="E306" s="240">
        <f t="shared" si="30"/>
        <v>0</v>
      </c>
      <c r="F306" s="199">
        <f t="shared" si="31"/>
        <v>0</v>
      </c>
      <c r="G306" s="241">
        <f t="shared" si="32"/>
        <v>0</v>
      </c>
    </row>
    <row r="307" spans="1:7" ht="13" hidden="1" thickBot="1" x14ac:dyDescent="0.3">
      <c r="A307" s="19">
        <f t="shared" si="33"/>
        <v>287</v>
      </c>
      <c r="B307" s="199">
        <f t="shared" si="34"/>
        <v>0</v>
      </c>
      <c r="C307" s="240">
        <f t="shared" si="28"/>
        <v>0</v>
      </c>
      <c r="D307" s="240">
        <f t="shared" si="29"/>
        <v>0</v>
      </c>
      <c r="E307" s="240">
        <f t="shared" si="30"/>
        <v>0</v>
      </c>
      <c r="F307" s="199">
        <f t="shared" si="31"/>
        <v>0</v>
      </c>
      <c r="G307" s="241">
        <f t="shared" si="32"/>
        <v>0</v>
      </c>
    </row>
    <row r="308" spans="1:7" ht="13" hidden="1" thickBot="1" x14ac:dyDescent="0.3">
      <c r="A308" s="19">
        <f t="shared" si="33"/>
        <v>288</v>
      </c>
      <c r="B308" s="199">
        <f t="shared" si="34"/>
        <v>0</v>
      </c>
      <c r="C308" s="240">
        <f t="shared" si="28"/>
        <v>0</v>
      </c>
      <c r="D308" s="240">
        <f t="shared" si="29"/>
        <v>0</v>
      </c>
      <c r="E308" s="240">
        <f t="shared" si="30"/>
        <v>0</v>
      </c>
      <c r="F308" s="199">
        <f t="shared" si="31"/>
        <v>0</v>
      </c>
      <c r="G308" s="241">
        <f t="shared" si="32"/>
        <v>0</v>
      </c>
    </row>
    <row r="309" spans="1:7" ht="13" hidden="1" thickBot="1" x14ac:dyDescent="0.3">
      <c r="A309" s="19">
        <f t="shared" si="33"/>
        <v>289</v>
      </c>
      <c r="B309" s="199">
        <f t="shared" si="34"/>
        <v>0</v>
      </c>
      <c r="C309" s="240">
        <f t="shared" si="28"/>
        <v>0</v>
      </c>
      <c r="D309" s="240">
        <f t="shared" si="29"/>
        <v>0</v>
      </c>
      <c r="E309" s="240">
        <f t="shared" si="30"/>
        <v>0</v>
      </c>
      <c r="F309" s="199">
        <f t="shared" si="31"/>
        <v>0</v>
      </c>
      <c r="G309" s="241">
        <f t="shared" si="32"/>
        <v>0</v>
      </c>
    </row>
    <row r="310" spans="1:7" ht="13" hidden="1" thickBot="1" x14ac:dyDescent="0.3">
      <c r="A310" s="19">
        <f t="shared" si="33"/>
        <v>290</v>
      </c>
      <c r="B310" s="199">
        <f t="shared" si="34"/>
        <v>0</v>
      </c>
      <c r="C310" s="240">
        <f t="shared" si="28"/>
        <v>0</v>
      </c>
      <c r="D310" s="240">
        <f t="shared" si="29"/>
        <v>0</v>
      </c>
      <c r="E310" s="240">
        <f t="shared" si="30"/>
        <v>0</v>
      </c>
      <c r="F310" s="199">
        <f t="shared" si="31"/>
        <v>0</v>
      </c>
      <c r="G310" s="241">
        <f t="shared" si="32"/>
        <v>0</v>
      </c>
    </row>
    <row r="311" spans="1:7" ht="13" hidden="1" thickBot="1" x14ac:dyDescent="0.3">
      <c r="A311" s="19">
        <f t="shared" si="33"/>
        <v>291</v>
      </c>
      <c r="B311" s="199">
        <f t="shared" si="34"/>
        <v>0</v>
      </c>
      <c r="C311" s="240">
        <f t="shared" si="28"/>
        <v>0</v>
      </c>
      <c r="D311" s="240">
        <f t="shared" si="29"/>
        <v>0</v>
      </c>
      <c r="E311" s="240">
        <f t="shared" si="30"/>
        <v>0</v>
      </c>
      <c r="F311" s="199">
        <f t="shared" si="31"/>
        <v>0</v>
      </c>
      <c r="G311" s="241">
        <f t="shared" si="32"/>
        <v>0</v>
      </c>
    </row>
    <row r="312" spans="1:7" ht="13" hidden="1" thickBot="1" x14ac:dyDescent="0.3">
      <c r="A312" s="19">
        <f t="shared" si="33"/>
        <v>292</v>
      </c>
      <c r="B312" s="199">
        <f t="shared" si="34"/>
        <v>0</v>
      </c>
      <c r="C312" s="240">
        <f t="shared" si="28"/>
        <v>0</v>
      </c>
      <c r="D312" s="240">
        <f t="shared" si="29"/>
        <v>0</v>
      </c>
      <c r="E312" s="240">
        <f t="shared" si="30"/>
        <v>0</v>
      </c>
      <c r="F312" s="199">
        <f t="shared" si="31"/>
        <v>0</v>
      </c>
      <c r="G312" s="241">
        <f t="shared" si="32"/>
        <v>0</v>
      </c>
    </row>
    <row r="313" spans="1:7" ht="13" hidden="1" thickBot="1" x14ac:dyDescent="0.3">
      <c r="A313" s="19">
        <f t="shared" si="33"/>
        <v>293</v>
      </c>
      <c r="B313" s="199">
        <f t="shared" si="34"/>
        <v>0</v>
      </c>
      <c r="C313" s="240">
        <f t="shared" si="28"/>
        <v>0</v>
      </c>
      <c r="D313" s="240">
        <f t="shared" si="29"/>
        <v>0</v>
      </c>
      <c r="E313" s="240">
        <f t="shared" si="30"/>
        <v>0</v>
      </c>
      <c r="F313" s="199">
        <f t="shared" si="31"/>
        <v>0</v>
      </c>
      <c r="G313" s="241">
        <f t="shared" si="32"/>
        <v>0</v>
      </c>
    </row>
    <row r="314" spans="1:7" ht="13" hidden="1" thickBot="1" x14ac:dyDescent="0.3">
      <c r="A314" s="19">
        <f t="shared" si="33"/>
        <v>294</v>
      </c>
      <c r="B314" s="199">
        <f t="shared" si="34"/>
        <v>0</v>
      </c>
      <c r="C314" s="240">
        <f t="shared" si="28"/>
        <v>0</v>
      </c>
      <c r="D314" s="240">
        <f t="shared" si="29"/>
        <v>0</v>
      </c>
      <c r="E314" s="240">
        <f t="shared" si="30"/>
        <v>0</v>
      </c>
      <c r="F314" s="199">
        <f t="shared" si="31"/>
        <v>0</v>
      </c>
      <c r="G314" s="241">
        <f t="shared" si="32"/>
        <v>0</v>
      </c>
    </row>
    <row r="315" spans="1:7" ht="13" hidden="1" thickBot="1" x14ac:dyDescent="0.3">
      <c r="A315" s="19">
        <f t="shared" si="33"/>
        <v>295</v>
      </c>
      <c r="B315" s="199">
        <f t="shared" si="34"/>
        <v>0</v>
      </c>
      <c r="C315" s="240">
        <f t="shared" si="28"/>
        <v>0</v>
      </c>
      <c r="D315" s="240">
        <f t="shared" si="29"/>
        <v>0</v>
      </c>
      <c r="E315" s="240">
        <f t="shared" si="30"/>
        <v>0</v>
      </c>
      <c r="F315" s="199">
        <f t="shared" si="31"/>
        <v>0</v>
      </c>
      <c r="G315" s="241">
        <f t="shared" si="32"/>
        <v>0</v>
      </c>
    </row>
    <row r="316" spans="1:7" ht="13" hidden="1" thickBot="1" x14ac:dyDescent="0.3">
      <c r="A316" s="19">
        <f t="shared" si="33"/>
        <v>296</v>
      </c>
      <c r="B316" s="199">
        <f t="shared" si="34"/>
        <v>0</v>
      </c>
      <c r="C316" s="240">
        <f t="shared" si="28"/>
        <v>0</v>
      </c>
      <c r="D316" s="240">
        <f t="shared" si="29"/>
        <v>0</v>
      </c>
      <c r="E316" s="240">
        <f t="shared" si="30"/>
        <v>0</v>
      </c>
      <c r="F316" s="199">
        <f t="shared" si="31"/>
        <v>0</v>
      </c>
      <c r="G316" s="241">
        <f t="shared" si="32"/>
        <v>0</v>
      </c>
    </row>
    <row r="317" spans="1:7" ht="13" hidden="1" thickBot="1" x14ac:dyDescent="0.3">
      <c r="A317" s="19">
        <f t="shared" si="33"/>
        <v>297</v>
      </c>
      <c r="B317" s="199">
        <f t="shared" si="34"/>
        <v>0</v>
      </c>
      <c r="C317" s="240">
        <f t="shared" si="28"/>
        <v>0</v>
      </c>
      <c r="D317" s="240">
        <f t="shared" si="29"/>
        <v>0</v>
      </c>
      <c r="E317" s="240">
        <f t="shared" si="30"/>
        <v>0</v>
      </c>
      <c r="F317" s="199">
        <f t="shared" si="31"/>
        <v>0</v>
      </c>
      <c r="G317" s="241">
        <f t="shared" si="32"/>
        <v>0</v>
      </c>
    </row>
    <row r="318" spans="1:7" ht="13" hidden="1" thickBot="1" x14ac:dyDescent="0.3">
      <c r="A318" s="19">
        <f t="shared" si="33"/>
        <v>298</v>
      </c>
      <c r="B318" s="199">
        <f t="shared" si="34"/>
        <v>0</v>
      </c>
      <c r="C318" s="240">
        <f t="shared" si="28"/>
        <v>0</v>
      </c>
      <c r="D318" s="240">
        <f t="shared" si="29"/>
        <v>0</v>
      </c>
      <c r="E318" s="240">
        <f t="shared" si="30"/>
        <v>0</v>
      </c>
      <c r="F318" s="199">
        <f t="shared" si="31"/>
        <v>0</v>
      </c>
      <c r="G318" s="241">
        <f t="shared" si="32"/>
        <v>0</v>
      </c>
    </row>
    <row r="319" spans="1:7" ht="13" hidden="1" thickBot="1" x14ac:dyDescent="0.3">
      <c r="A319" s="19">
        <f t="shared" si="33"/>
        <v>299</v>
      </c>
      <c r="B319" s="199">
        <f t="shared" si="34"/>
        <v>0</v>
      </c>
      <c r="C319" s="240">
        <f t="shared" si="28"/>
        <v>0</v>
      </c>
      <c r="D319" s="240">
        <f t="shared" si="29"/>
        <v>0</v>
      </c>
      <c r="E319" s="240">
        <f t="shared" si="30"/>
        <v>0</v>
      </c>
      <c r="F319" s="199">
        <f t="shared" si="31"/>
        <v>0</v>
      </c>
      <c r="G319" s="241">
        <f t="shared" si="32"/>
        <v>0</v>
      </c>
    </row>
    <row r="320" spans="1:7" ht="13" hidden="1" thickBot="1" x14ac:dyDescent="0.3">
      <c r="A320" s="19">
        <f t="shared" si="33"/>
        <v>300</v>
      </c>
      <c r="B320" s="199">
        <f t="shared" si="34"/>
        <v>0</v>
      </c>
      <c r="C320" s="240">
        <f t="shared" si="28"/>
        <v>0</v>
      </c>
      <c r="D320" s="240">
        <f t="shared" si="29"/>
        <v>0</v>
      </c>
      <c r="E320" s="240">
        <f t="shared" si="30"/>
        <v>0</v>
      </c>
      <c r="F320" s="199">
        <f t="shared" si="31"/>
        <v>0</v>
      </c>
      <c r="G320" s="241">
        <f t="shared" si="32"/>
        <v>0</v>
      </c>
    </row>
    <row r="321" spans="1:7" ht="13" hidden="1" thickBot="1" x14ac:dyDescent="0.3">
      <c r="A321" s="19">
        <f t="shared" si="33"/>
        <v>301</v>
      </c>
      <c r="B321" s="199">
        <f t="shared" si="34"/>
        <v>0</v>
      </c>
      <c r="C321" s="240">
        <f t="shared" si="28"/>
        <v>0</v>
      </c>
      <c r="D321" s="240">
        <f t="shared" si="29"/>
        <v>0</v>
      </c>
      <c r="E321" s="240">
        <f t="shared" si="30"/>
        <v>0</v>
      </c>
      <c r="F321" s="199">
        <f t="shared" si="31"/>
        <v>0</v>
      </c>
      <c r="G321" s="241">
        <f t="shared" si="32"/>
        <v>0</v>
      </c>
    </row>
    <row r="322" spans="1:7" ht="13" hidden="1" thickBot="1" x14ac:dyDescent="0.3">
      <c r="A322" s="19">
        <f t="shared" si="33"/>
        <v>302</v>
      </c>
      <c r="B322" s="199">
        <f t="shared" si="34"/>
        <v>0</v>
      </c>
      <c r="C322" s="240">
        <f t="shared" si="28"/>
        <v>0</v>
      </c>
      <c r="D322" s="240">
        <f t="shared" si="29"/>
        <v>0</v>
      </c>
      <c r="E322" s="240">
        <f t="shared" si="30"/>
        <v>0</v>
      </c>
      <c r="F322" s="199">
        <f t="shared" si="31"/>
        <v>0</v>
      </c>
      <c r="G322" s="241">
        <f t="shared" si="32"/>
        <v>0</v>
      </c>
    </row>
    <row r="323" spans="1:7" ht="13" hidden="1" thickBot="1" x14ac:dyDescent="0.3">
      <c r="A323" s="19">
        <f t="shared" si="33"/>
        <v>303</v>
      </c>
      <c r="B323" s="199">
        <f t="shared" si="34"/>
        <v>0</v>
      </c>
      <c r="C323" s="240">
        <f t="shared" si="28"/>
        <v>0</v>
      </c>
      <c r="D323" s="240">
        <f t="shared" si="29"/>
        <v>0</v>
      </c>
      <c r="E323" s="240">
        <f t="shared" si="30"/>
        <v>0</v>
      </c>
      <c r="F323" s="199">
        <f t="shared" si="31"/>
        <v>0</v>
      </c>
      <c r="G323" s="241">
        <f t="shared" si="32"/>
        <v>0</v>
      </c>
    </row>
    <row r="324" spans="1:7" ht="13" hidden="1" thickBot="1" x14ac:dyDescent="0.3">
      <c r="A324" s="19">
        <f t="shared" si="33"/>
        <v>304</v>
      </c>
      <c r="B324" s="199">
        <f t="shared" si="34"/>
        <v>0</v>
      </c>
      <c r="C324" s="240">
        <f t="shared" si="28"/>
        <v>0</v>
      </c>
      <c r="D324" s="240">
        <f t="shared" si="29"/>
        <v>0</v>
      </c>
      <c r="E324" s="240">
        <f t="shared" si="30"/>
        <v>0</v>
      </c>
      <c r="F324" s="199">
        <f t="shared" si="31"/>
        <v>0</v>
      </c>
      <c r="G324" s="241">
        <f t="shared" si="32"/>
        <v>0</v>
      </c>
    </row>
    <row r="325" spans="1:7" ht="13" hidden="1" thickBot="1" x14ac:dyDescent="0.3">
      <c r="A325" s="19">
        <f t="shared" si="33"/>
        <v>305</v>
      </c>
      <c r="B325" s="199">
        <f t="shared" si="34"/>
        <v>0</v>
      </c>
      <c r="C325" s="240">
        <f t="shared" si="28"/>
        <v>0</v>
      </c>
      <c r="D325" s="240">
        <f t="shared" si="29"/>
        <v>0</v>
      </c>
      <c r="E325" s="240">
        <f t="shared" si="30"/>
        <v>0</v>
      </c>
      <c r="F325" s="199">
        <f t="shared" si="31"/>
        <v>0</v>
      </c>
      <c r="G325" s="241">
        <f t="shared" si="32"/>
        <v>0</v>
      </c>
    </row>
    <row r="326" spans="1:7" ht="13" hidden="1" thickBot="1" x14ac:dyDescent="0.3">
      <c r="A326" s="19">
        <f t="shared" si="33"/>
        <v>306</v>
      </c>
      <c r="B326" s="199">
        <f t="shared" si="34"/>
        <v>0</v>
      </c>
      <c r="C326" s="240">
        <f t="shared" si="28"/>
        <v>0</v>
      </c>
      <c r="D326" s="240">
        <f t="shared" si="29"/>
        <v>0</v>
      </c>
      <c r="E326" s="240">
        <f t="shared" si="30"/>
        <v>0</v>
      </c>
      <c r="F326" s="199">
        <f t="shared" si="31"/>
        <v>0</v>
      </c>
      <c r="G326" s="241">
        <f t="shared" si="32"/>
        <v>0</v>
      </c>
    </row>
    <row r="327" spans="1:7" ht="13" hidden="1" thickBot="1" x14ac:dyDescent="0.3">
      <c r="A327" s="19">
        <f t="shared" si="33"/>
        <v>307</v>
      </c>
      <c r="B327" s="199">
        <f t="shared" si="34"/>
        <v>0</v>
      </c>
      <c r="C327" s="240">
        <f t="shared" si="28"/>
        <v>0</v>
      </c>
      <c r="D327" s="240">
        <f t="shared" si="29"/>
        <v>0</v>
      </c>
      <c r="E327" s="240">
        <f t="shared" si="30"/>
        <v>0</v>
      </c>
      <c r="F327" s="199">
        <f t="shared" si="31"/>
        <v>0</v>
      </c>
      <c r="G327" s="241">
        <f t="shared" si="32"/>
        <v>0</v>
      </c>
    </row>
    <row r="328" spans="1:7" ht="13" hidden="1" thickBot="1" x14ac:dyDescent="0.3">
      <c r="A328" s="19">
        <f t="shared" si="33"/>
        <v>308</v>
      </c>
      <c r="B328" s="199">
        <f t="shared" si="34"/>
        <v>0</v>
      </c>
      <c r="C328" s="240">
        <f t="shared" si="28"/>
        <v>0</v>
      </c>
      <c r="D328" s="240">
        <f t="shared" si="29"/>
        <v>0</v>
      </c>
      <c r="E328" s="240">
        <f t="shared" si="30"/>
        <v>0</v>
      </c>
      <c r="F328" s="199">
        <f t="shared" si="31"/>
        <v>0</v>
      </c>
      <c r="G328" s="241">
        <f t="shared" si="32"/>
        <v>0</v>
      </c>
    </row>
    <row r="329" spans="1:7" ht="13" hidden="1" thickBot="1" x14ac:dyDescent="0.3">
      <c r="A329" s="19">
        <f t="shared" si="33"/>
        <v>309</v>
      </c>
      <c r="B329" s="199">
        <f t="shared" si="34"/>
        <v>0</v>
      </c>
      <c r="C329" s="240">
        <f t="shared" si="28"/>
        <v>0</v>
      </c>
      <c r="D329" s="240">
        <f t="shared" si="29"/>
        <v>0</v>
      </c>
      <c r="E329" s="240">
        <f t="shared" si="30"/>
        <v>0</v>
      </c>
      <c r="F329" s="199">
        <f t="shared" si="31"/>
        <v>0</v>
      </c>
      <c r="G329" s="241">
        <f t="shared" si="32"/>
        <v>0</v>
      </c>
    </row>
    <row r="330" spans="1:7" ht="13" hidden="1" thickBot="1" x14ac:dyDescent="0.3">
      <c r="A330" s="19">
        <f t="shared" si="33"/>
        <v>310</v>
      </c>
      <c r="B330" s="199">
        <f t="shared" si="34"/>
        <v>0</v>
      </c>
      <c r="C330" s="240">
        <f t="shared" si="28"/>
        <v>0</v>
      </c>
      <c r="D330" s="240">
        <f t="shared" si="29"/>
        <v>0</v>
      </c>
      <c r="E330" s="240">
        <f t="shared" si="30"/>
        <v>0</v>
      </c>
      <c r="F330" s="199">
        <f t="shared" si="31"/>
        <v>0</v>
      </c>
      <c r="G330" s="241">
        <f t="shared" si="32"/>
        <v>0</v>
      </c>
    </row>
    <row r="331" spans="1:7" ht="13" hidden="1" thickBot="1" x14ac:dyDescent="0.3">
      <c r="A331" s="19">
        <f t="shared" si="33"/>
        <v>311</v>
      </c>
      <c r="B331" s="199">
        <f t="shared" si="34"/>
        <v>0</v>
      </c>
      <c r="C331" s="240">
        <f t="shared" si="28"/>
        <v>0</v>
      </c>
      <c r="D331" s="240">
        <f t="shared" si="29"/>
        <v>0</v>
      </c>
      <c r="E331" s="240">
        <f t="shared" si="30"/>
        <v>0</v>
      </c>
      <c r="F331" s="199">
        <f t="shared" si="31"/>
        <v>0</v>
      </c>
      <c r="G331" s="241">
        <f t="shared" si="32"/>
        <v>0</v>
      </c>
    </row>
    <row r="332" spans="1:7" ht="13" hidden="1" thickBot="1" x14ac:dyDescent="0.3">
      <c r="A332" s="19">
        <f t="shared" si="33"/>
        <v>312</v>
      </c>
      <c r="B332" s="199">
        <f t="shared" si="34"/>
        <v>0</v>
      </c>
      <c r="C332" s="240">
        <f t="shared" si="28"/>
        <v>0</v>
      </c>
      <c r="D332" s="240">
        <f t="shared" si="29"/>
        <v>0</v>
      </c>
      <c r="E332" s="240">
        <f t="shared" si="30"/>
        <v>0</v>
      </c>
      <c r="F332" s="199">
        <f t="shared" si="31"/>
        <v>0</v>
      </c>
      <c r="G332" s="241">
        <f t="shared" si="32"/>
        <v>0</v>
      </c>
    </row>
    <row r="333" spans="1:7" ht="13" hidden="1" thickBot="1" x14ac:dyDescent="0.3">
      <c r="A333" s="19">
        <f t="shared" si="33"/>
        <v>313</v>
      </c>
      <c r="B333" s="199">
        <f t="shared" si="34"/>
        <v>0</v>
      </c>
      <c r="C333" s="240">
        <f t="shared" si="28"/>
        <v>0</v>
      </c>
      <c r="D333" s="240">
        <f t="shared" si="29"/>
        <v>0</v>
      </c>
      <c r="E333" s="240">
        <f t="shared" si="30"/>
        <v>0</v>
      </c>
      <c r="F333" s="199">
        <f t="shared" si="31"/>
        <v>0</v>
      </c>
      <c r="G333" s="241">
        <f t="shared" si="32"/>
        <v>0</v>
      </c>
    </row>
    <row r="334" spans="1:7" ht="13" hidden="1" thickBot="1" x14ac:dyDescent="0.3">
      <c r="A334" s="19">
        <f t="shared" si="33"/>
        <v>314</v>
      </c>
      <c r="B334" s="199">
        <f t="shared" si="34"/>
        <v>0</v>
      </c>
      <c r="C334" s="240">
        <f t="shared" si="28"/>
        <v>0</v>
      </c>
      <c r="D334" s="240">
        <f t="shared" si="29"/>
        <v>0</v>
      </c>
      <c r="E334" s="240">
        <f t="shared" si="30"/>
        <v>0</v>
      </c>
      <c r="F334" s="199">
        <f t="shared" si="31"/>
        <v>0</v>
      </c>
      <c r="G334" s="241">
        <f t="shared" si="32"/>
        <v>0</v>
      </c>
    </row>
    <row r="335" spans="1:7" ht="13" hidden="1" thickBot="1" x14ac:dyDescent="0.3">
      <c r="A335" s="19">
        <f t="shared" si="33"/>
        <v>315</v>
      </c>
      <c r="B335" s="199">
        <f t="shared" si="34"/>
        <v>0</v>
      </c>
      <c r="C335" s="240">
        <f t="shared" si="28"/>
        <v>0</v>
      </c>
      <c r="D335" s="240">
        <f t="shared" si="29"/>
        <v>0</v>
      </c>
      <c r="E335" s="240">
        <f t="shared" si="30"/>
        <v>0</v>
      </c>
      <c r="F335" s="199">
        <f t="shared" si="31"/>
        <v>0</v>
      </c>
      <c r="G335" s="241">
        <f t="shared" si="32"/>
        <v>0</v>
      </c>
    </row>
    <row r="336" spans="1:7" ht="13" hidden="1" thickBot="1" x14ac:dyDescent="0.3">
      <c r="A336" s="19">
        <f t="shared" si="33"/>
        <v>316</v>
      </c>
      <c r="B336" s="199">
        <f t="shared" si="34"/>
        <v>0</v>
      </c>
      <c r="C336" s="240">
        <f t="shared" si="28"/>
        <v>0</v>
      </c>
      <c r="D336" s="240">
        <f t="shared" si="29"/>
        <v>0</v>
      </c>
      <c r="E336" s="240">
        <f t="shared" si="30"/>
        <v>0</v>
      </c>
      <c r="F336" s="199">
        <f t="shared" si="31"/>
        <v>0</v>
      </c>
      <c r="G336" s="241">
        <f t="shared" si="32"/>
        <v>0</v>
      </c>
    </row>
    <row r="337" spans="1:7" ht="13" hidden="1" thickBot="1" x14ac:dyDescent="0.3">
      <c r="A337" s="19">
        <f t="shared" si="33"/>
        <v>317</v>
      </c>
      <c r="B337" s="199">
        <f t="shared" si="34"/>
        <v>0</v>
      </c>
      <c r="C337" s="240">
        <f t="shared" si="28"/>
        <v>0</v>
      </c>
      <c r="D337" s="240">
        <f t="shared" si="29"/>
        <v>0</v>
      </c>
      <c r="E337" s="240">
        <f t="shared" si="30"/>
        <v>0</v>
      </c>
      <c r="F337" s="199">
        <f t="shared" si="31"/>
        <v>0</v>
      </c>
      <c r="G337" s="241">
        <f t="shared" si="32"/>
        <v>0</v>
      </c>
    </row>
    <row r="338" spans="1:7" ht="13" hidden="1" thickBot="1" x14ac:dyDescent="0.3">
      <c r="A338" s="19">
        <f t="shared" si="33"/>
        <v>318</v>
      </c>
      <c r="B338" s="199">
        <f t="shared" si="34"/>
        <v>0</v>
      </c>
      <c r="C338" s="240">
        <f t="shared" si="28"/>
        <v>0</v>
      </c>
      <c r="D338" s="240">
        <f t="shared" si="29"/>
        <v>0</v>
      </c>
      <c r="E338" s="240">
        <f t="shared" si="30"/>
        <v>0</v>
      </c>
      <c r="F338" s="199">
        <f t="shared" si="31"/>
        <v>0</v>
      </c>
      <c r="G338" s="241">
        <f t="shared" si="32"/>
        <v>0</v>
      </c>
    </row>
    <row r="339" spans="1:7" ht="13" hidden="1" thickBot="1" x14ac:dyDescent="0.3">
      <c r="A339" s="19">
        <f t="shared" si="33"/>
        <v>319</v>
      </c>
      <c r="B339" s="199">
        <f t="shared" si="34"/>
        <v>0</v>
      </c>
      <c r="C339" s="240">
        <f t="shared" si="28"/>
        <v>0</v>
      </c>
      <c r="D339" s="240">
        <f t="shared" si="29"/>
        <v>0</v>
      </c>
      <c r="E339" s="240">
        <f t="shared" si="30"/>
        <v>0</v>
      </c>
      <c r="F339" s="199">
        <f t="shared" si="31"/>
        <v>0</v>
      </c>
      <c r="G339" s="241">
        <f t="shared" si="32"/>
        <v>0</v>
      </c>
    </row>
    <row r="340" spans="1:7" ht="13" hidden="1" thickBot="1" x14ac:dyDescent="0.3">
      <c r="A340" s="19">
        <f t="shared" si="33"/>
        <v>320</v>
      </c>
      <c r="B340" s="199">
        <f t="shared" si="34"/>
        <v>0</v>
      </c>
      <c r="C340" s="240">
        <f t="shared" si="28"/>
        <v>0</v>
      </c>
      <c r="D340" s="240">
        <f t="shared" si="29"/>
        <v>0</v>
      </c>
      <c r="E340" s="240">
        <f t="shared" si="30"/>
        <v>0</v>
      </c>
      <c r="F340" s="199">
        <f t="shared" si="31"/>
        <v>0</v>
      </c>
      <c r="G340" s="241">
        <f t="shared" si="32"/>
        <v>0</v>
      </c>
    </row>
    <row r="341" spans="1:7" ht="13" hidden="1" thickBot="1" x14ac:dyDescent="0.3">
      <c r="A341" s="19">
        <f t="shared" si="33"/>
        <v>321</v>
      </c>
      <c r="B341" s="199">
        <f t="shared" si="34"/>
        <v>0</v>
      </c>
      <c r="C341" s="240">
        <f t="shared" ref="C341:C380" si="35">IF(A341&lt;=$D$10,D341+$D$13,0)</f>
        <v>0</v>
      </c>
      <c r="D341" s="240">
        <f t="shared" ref="D341:D381" si="36">E341+F341</f>
        <v>0</v>
      </c>
      <c r="E341" s="240">
        <f t="shared" ref="E341:E380" si="37">B341*$D$11</f>
        <v>0</v>
      </c>
      <c r="F341" s="199">
        <f t="shared" ref="F341:F380" si="38">IF(A341&lt;=$D$10,$D$12*-1,0)</f>
        <v>0</v>
      </c>
      <c r="G341" s="241">
        <f t="shared" ref="G341:G380" si="39">B341-F341</f>
        <v>0</v>
      </c>
    </row>
    <row r="342" spans="1:7" ht="13" hidden="1" thickBot="1" x14ac:dyDescent="0.3">
      <c r="A342" s="19">
        <f t="shared" ref="A342:A380" si="40">A341+1</f>
        <v>322</v>
      </c>
      <c r="B342" s="199">
        <f t="shared" ref="B342:B380" si="41">B341-F341</f>
        <v>0</v>
      </c>
      <c r="C342" s="240">
        <f t="shared" si="35"/>
        <v>0</v>
      </c>
      <c r="D342" s="240">
        <f t="shared" si="36"/>
        <v>0</v>
      </c>
      <c r="E342" s="240">
        <f t="shared" si="37"/>
        <v>0</v>
      </c>
      <c r="F342" s="199">
        <f t="shared" si="38"/>
        <v>0</v>
      </c>
      <c r="G342" s="241">
        <f t="shared" si="39"/>
        <v>0</v>
      </c>
    </row>
    <row r="343" spans="1:7" ht="13" hidden="1" thickBot="1" x14ac:dyDescent="0.3">
      <c r="A343" s="19">
        <f t="shared" si="40"/>
        <v>323</v>
      </c>
      <c r="B343" s="199">
        <f t="shared" si="41"/>
        <v>0</v>
      </c>
      <c r="C343" s="240">
        <f t="shared" si="35"/>
        <v>0</v>
      </c>
      <c r="D343" s="240">
        <f t="shared" si="36"/>
        <v>0</v>
      </c>
      <c r="E343" s="240">
        <f t="shared" si="37"/>
        <v>0</v>
      </c>
      <c r="F343" s="199">
        <f t="shared" si="38"/>
        <v>0</v>
      </c>
      <c r="G343" s="241">
        <f t="shared" si="39"/>
        <v>0</v>
      </c>
    </row>
    <row r="344" spans="1:7" ht="13" hidden="1" thickBot="1" x14ac:dyDescent="0.3">
      <c r="A344" s="19">
        <f t="shared" si="40"/>
        <v>324</v>
      </c>
      <c r="B344" s="199">
        <f t="shared" si="41"/>
        <v>0</v>
      </c>
      <c r="C344" s="240">
        <f t="shared" si="35"/>
        <v>0</v>
      </c>
      <c r="D344" s="240">
        <f t="shared" si="36"/>
        <v>0</v>
      </c>
      <c r="E344" s="240">
        <f t="shared" si="37"/>
        <v>0</v>
      </c>
      <c r="F344" s="199">
        <f t="shared" si="38"/>
        <v>0</v>
      </c>
      <c r="G344" s="241">
        <f t="shared" si="39"/>
        <v>0</v>
      </c>
    </row>
    <row r="345" spans="1:7" ht="13" hidden="1" thickBot="1" x14ac:dyDescent="0.3">
      <c r="A345" s="19">
        <f t="shared" si="40"/>
        <v>325</v>
      </c>
      <c r="B345" s="199">
        <f t="shared" si="41"/>
        <v>0</v>
      </c>
      <c r="C345" s="240">
        <f t="shared" si="35"/>
        <v>0</v>
      </c>
      <c r="D345" s="240">
        <f t="shared" si="36"/>
        <v>0</v>
      </c>
      <c r="E345" s="240">
        <f t="shared" si="37"/>
        <v>0</v>
      </c>
      <c r="F345" s="199">
        <f t="shared" si="38"/>
        <v>0</v>
      </c>
      <c r="G345" s="241">
        <f t="shared" si="39"/>
        <v>0</v>
      </c>
    </row>
    <row r="346" spans="1:7" ht="13" hidden="1" thickBot="1" x14ac:dyDescent="0.3">
      <c r="A346" s="19">
        <f t="shared" si="40"/>
        <v>326</v>
      </c>
      <c r="B346" s="199">
        <f t="shared" si="41"/>
        <v>0</v>
      </c>
      <c r="C346" s="240">
        <f t="shared" si="35"/>
        <v>0</v>
      </c>
      <c r="D346" s="240">
        <f t="shared" si="36"/>
        <v>0</v>
      </c>
      <c r="E346" s="240">
        <f t="shared" si="37"/>
        <v>0</v>
      </c>
      <c r="F346" s="199">
        <f t="shared" si="38"/>
        <v>0</v>
      </c>
      <c r="G346" s="241">
        <f t="shared" si="39"/>
        <v>0</v>
      </c>
    </row>
    <row r="347" spans="1:7" ht="13" hidden="1" thickBot="1" x14ac:dyDescent="0.3">
      <c r="A347" s="19">
        <f t="shared" si="40"/>
        <v>327</v>
      </c>
      <c r="B347" s="199">
        <f t="shared" si="41"/>
        <v>0</v>
      </c>
      <c r="C347" s="240">
        <f t="shared" si="35"/>
        <v>0</v>
      </c>
      <c r="D347" s="240">
        <f t="shared" si="36"/>
        <v>0</v>
      </c>
      <c r="E347" s="240">
        <f t="shared" si="37"/>
        <v>0</v>
      </c>
      <c r="F347" s="199">
        <f t="shared" si="38"/>
        <v>0</v>
      </c>
      <c r="G347" s="241">
        <f t="shared" si="39"/>
        <v>0</v>
      </c>
    </row>
    <row r="348" spans="1:7" ht="13" hidden="1" thickBot="1" x14ac:dyDescent="0.3">
      <c r="A348" s="19">
        <f t="shared" si="40"/>
        <v>328</v>
      </c>
      <c r="B348" s="199">
        <f t="shared" si="41"/>
        <v>0</v>
      </c>
      <c r="C348" s="240">
        <f t="shared" si="35"/>
        <v>0</v>
      </c>
      <c r="D348" s="240">
        <f t="shared" si="36"/>
        <v>0</v>
      </c>
      <c r="E348" s="240">
        <f t="shared" si="37"/>
        <v>0</v>
      </c>
      <c r="F348" s="199">
        <f t="shared" si="38"/>
        <v>0</v>
      </c>
      <c r="G348" s="241">
        <f t="shared" si="39"/>
        <v>0</v>
      </c>
    </row>
    <row r="349" spans="1:7" ht="13" hidden="1" thickBot="1" x14ac:dyDescent="0.3">
      <c r="A349" s="19">
        <f t="shared" si="40"/>
        <v>329</v>
      </c>
      <c r="B349" s="199">
        <f t="shared" si="41"/>
        <v>0</v>
      </c>
      <c r="C349" s="240">
        <f t="shared" si="35"/>
        <v>0</v>
      </c>
      <c r="D349" s="240">
        <f t="shared" si="36"/>
        <v>0</v>
      </c>
      <c r="E349" s="240">
        <f t="shared" si="37"/>
        <v>0</v>
      </c>
      <c r="F349" s="199">
        <f t="shared" si="38"/>
        <v>0</v>
      </c>
      <c r="G349" s="241">
        <f t="shared" si="39"/>
        <v>0</v>
      </c>
    </row>
    <row r="350" spans="1:7" ht="13" hidden="1" thickBot="1" x14ac:dyDescent="0.3">
      <c r="A350" s="19">
        <f t="shared" si="40"/>
        <v>330</v>
      </c>
      <c r="B350" s="199">
        <f t="shared" si="41"/>
        <v>0</v>
      </c>
      <c r="C350" s="240">
        <f t="shared" si="35"/>
        <v>0</v>
      </c>
      <c r="D350" s="240">
        <f t="shared" si="36"/>
        <v>0</v>
      </c>
      <c r="E350" s="240">
        <f t="shared" si="37"/>
        <v>0</v>
      </c>
      <c r="F350" s="199">
        <f t="shared" si="38"/>
        <v>0</v>
      </c>
      <c r="G350" s="241">
        <f t="shared" si="39"/>
        <v>0</v>
      </c>
    </row>
    <row r="351" spans="1:7" ht="13" hidden="1" thickBot="1" x14ac:dyDescent="0.3">
      <c r="A351" s="19">
        <f t="shared" si="40"/>
        <v>331</v>
      </c>
      <c r="B351" s="199">
        <f t="shared" si="41"/>
        <v>0</v>
      </c>
      <c r="C351" s="240">
        <f t="shared" si="35"/>
        <v>0</v>
      </c>
      <c r="D351" s="240">
        <f t="shared" si="36"/>
        <v>0</v>
      </c>
      <c r="E351" s="240">
        <f t="shared" si="37"/>
        <v>0</v>
      </c>
      <c r="F351" s="199">
        <f t="shared" si="38"/>
        <v>0</v>
      </c>
      <c r="G351" s="241">
        <f t="shared" si="39"/>
        <v>0</v>
      </c>
    </row>
    <row r="352" spans="1:7" ht="13" hidden="1" thickBot="1" x14ac:dyDescent="0.3">
      <c r="A352" s="19">
        <f t="shared" si="40"/>
        <v>332</v>
      </c>
      <c r="B352" s="199">
        <f t="shared" si="41"/>
        <v>0</v>
      </c>
      <c r="C352" s="240">
        <f t="shared" si="35"/>
        <v>0</v>
      </c>
      <c r="D352" s="240">
        <f t="shared" si="36"/>
        <v>0</v>
      </c>
      <c r="E352" s="240">
        <f t="shared" si="37"/>
        <v>0</v>
      </c>
      <c r="F352" s="199">
        <f t="shared" si="38"/>
        <v>0</v>
      </c>
      <c r="G352" s="241">
        <f t="shared" si="39"/>
        <v>0</v>
      </c>
    </row>
    <row r="353" spans="1:7" ht="13" hidden="1" thickBot="1" x14ac:dyDescent="0.3">
      <c r="A353" s="19">
        <f t="shared" si="40"/>
        <v>333</v>
      </c>
      <c r="B353" s="199">
        <f t="shared" si="41"/>
        <v>0</v>
      </c>
      <c r="C353" s="240">
        <f t="shared" si="35"/>
        <v>0</v>
      </c>
      <c r="D353" s="240">
        <f t="shared" si="36"/>
        <v>0</v>
      </c>
      <c r="E353" s="240">
        <f t="shared" si="37"/>
        <v>0</v>
      </c>
      <c r="F353" s="199">
        <f t="shared" si="38"/>
        <v>0</v>
      </c>
      <c r="G353" s="241">
        <f t="shared" si="39"/>
        <v>0</v>
      </c>
    </row>
    <row r="354" spans="1:7" ht="13" hidden="1" thickBot="1" x14ac:dyDescent="0.3">
      <c r="A354" s="19">
        <f t="shared" si="40"/>
        <v>334</v>
      </c>
      <c r="B354" s="199">
        <f t="shared" si="41"/>
        <v>0</v>
      </c>
      <c r="C354" s="240">
        <f t="shared" si="35"/>
        <v>0</v>
      </c>
      <c r="D354" s="240">
        <f t="shared" si="36"/>
        <v>0</v>
      </c>
      <c r="E354" s="240">
        <f t="shared" si="37"/>
        <v>0</v>
      </c>
      <c r="F354" s="199">
        <f t="shared" si="38"/>
        <v>0</v>
      </c>
      <c r="G354" s="241">
        <f t="shared" si="39"/>
        <v>0</v>
      </c>
    </row>
    <row r="355" spans="1:7" ht="13" hidden="1" thickBot="1" x14ac:dyDescent="0.3">
      <c r="A355" s="19">
        <f t="shared" si="40"/>
        <v>335</v>
      </c>
      <c r="B355" s="199">
        <f t="shared" si="41"/>
        <v>0</v>
      </c>
      <c r="C355" s="240">
        <f t="shared" si="35"/>
        <v>0</v>
      </c>
      <c r="D355" s="240">
        <f t="shared" si="36"/>
        <v>0</v>
      </c>
      <c r="E355" s="240">
        <f t="shared" si="37"/>
        <v>0</v>
      </c>
      <c r="F355" s="199">
        <f t="shared" si="38"/>
        <v>0</v>
      </c>
      <c r="G355" s="241">
        <f t="shared" si="39"/>
        <v>0</v>
      </c>
    </row>
    <row r="356" spans="1:7" ht="13" hidden="1" thickBot="1" x14ac:dyDescent="0.3">
      <c r="A356" s="19">
        <f t="shared" si="40"/>
        <v>336</v>
      </c>
      <c r="B356" s="199">
        <f t="shared" si="41"/>
        <v>0</v>
      </c>
      <c r="C356" s="240">
        <f t="shared" si="35"/>
        <v>0</v>
      </c>
      <c r="D356" s="240">
        <f t="shared" si="36"/>
        <v>0</v>
      </c>
      <c r="E356" s="240">
        <f t="shared" si="37"/>
        <v>0</v>
      </c>
      <c r="F356" s="199">
        <f t="shared" si="38"/>
        <v>0</v>
      </c>
      <c r="G356" s="241">
        <f t="shared" si="39"/>
        <v>0</v>
      </c>
    </row>
    <row r="357" spans="1:7" ht="13" hidden="1" thickBot="1" x14ac:dyDescent="0.3">
      <c r="A357" s="19">
        <f t="shared" si="40"/>
        <v>337</v>
      </c>
      <c r="B357" s="199">
        <f t="shared" si="41"/>
        <v>0</v>
      </c>
      <c r="C357" s="240">
        <f t="shared" si="35"/>
        <v>0</v>
      </c>
      <c r="D357" s="240">
        <f t="shared" si="36"/>
        <v>0</v>
      </c>
      <c r="E357" s="240">
        <f t="shared" si="37"/>
        <v>0</v>
      </c>
      <c r="F357" s="199">
        <f t="shared" si="38"/>
        <v>0</v>
      </c>
      <c r="G357" s="241">
        <f t="shared" si="39"/>
        <v>0</v>
      </c>
    </row>
    <row r="358" spans="1:7" ht="13" hidden="1" thickBot="1" x14ac:dyDescent="0.3">
      <c r="A358" s="19">
        <f t="shared" si="40"/>
        <v>338</v>
      </c>
      <c r="B358" s="199">
        <f t="shared" si="41"/>
        <v>0</v>
      </c>
      <c r="C358" s="240">
        <f t="shared" si="35"/>
        <v>0</v>
      </c>
      <c r="D358" s="240">
        <f t="shared" si="36"/>
        <v>0</v>
      </c>
      <c r="E358" s="240">
        <f t="shared" si="37"/>
        <v>0</v>
      </c>
      <c r="F358" s="199">
        <f t="shared" si="38"/>
        <v>0</v>
      </c>
      <c r="G358" s="241">
        <f t="shared" si="39"/>
        <v>0</v>
      </c>
    </row>
    <row r="359" spans="1:7" ht="13" hidden="1" thickBot="1" x14ac:dyDescent="0.3">
      <c r="A359" s="19">
        <f t="shared" si="40"/>
        <v>339</v>
      </c>
      <c r="B359" s="199">
        <f t="shared" si="41"/>
        <v>0</v>
      </c>
      <c r="C359" s="240">
        <f t="shared" si="35"/>
        <v>0</v>
      </c>
      <c r="D359" s="240">
        <f t="shared" si="36"/>
        <v>0</v>
      </c>
      <c r="E359" s="240">
        <f t="shared" si="37"/>
        <v>0</v>
      </c>
      <c r="F359" s="199">
        <f t="shared" si="38"/>
        <v>0</v>
      </c>
      <c r="G359" s="241">
        <f t="shared" si="39"/>
        <v>0</v>
      </c>
    </row>
    <row r="360" spans="1:7" ht="13" hidden="1" thickBot="1" x14ac:dyDescent="0.3">
      <c r="A360" s="19">
        <f t="shared" si="40"/>
        <v>340</v>
      </c>
      <c r="B360" s="199">
        <f t="shared" si="41"/>
        <v>0</v>
      </c>
      <c r="C360" s="240">
        <f t="shared" si="35"/>
        <v>0</v>
      </c>
      <c r="D360" s="240">
        <f t="shared" si="36"/>
        <v>0</v>
      </c>
      <c r="E360" s="240">
        <f t="shared" si="37"/>
        <v>0</v>
      </c>
      <c r="F360" s="199">
        <f t="shared" si="38"/>
        <v>0</v>
      </c>
      <c r="G360" s="241">
        <f t="shared" si="39"/>
        <v>0</v>
      </c>
    </row>
    <row r="361" spans="1:7" ht="13" hidden="1" thickBot="1" x14ac:dyDescent="0.3">
      <c r="A361" s="19">
        <f t="shared" si="40"/>
        <v>341</v>
      </c>
      <c r="B361" s="199">
        <f t="shared" si="41"/>
        <v>0</v>
      </c>
      <c r="C361" s="240">
        <f t="shared" si="35"/>
        <v>0</v>
      </c>
      <c r="D361" s="240">
        <f t="shared" si="36"/>
        <v>0</v>
      </c>
      <c r="E361" s="240">
        <f t="shared" si="37"/>
        <v>0</v>
      </c>
      <c r="F361" s="199">
        <f t="shared" si="38"/>
        <v>0</v>
      </c>
      <c r="G361" s="241">
        <f t="shared" si="39"/>
        <v>0</v>
      </c>
    </row>
    <row r="362" spans="1:7" ht="13" hidden="1" thickBot="1" x14ac:dyDescent="0.3">
      <c r="A362" s="19">
        <f t="shared" si="40"/>
        <v>342</v>
      </c>
      <c r="B362" s="199">
        <f t="shared" si="41"/>
        <v>0</v>
      </c>
      <c r="C362" s="240">
        <f t="shared" si="35"/>
        <v>0</v>
      </c>
      <c r="D362" s="240">
        <f t="shared" si="36"/>
        <v>0</v>
      </c>
      <c r="E362" s="240">
        <f t="shared" si="37"/>
        <v>0</v>
      </c>
      <c r="F362" s="199">
        <f t="shared" si="38"/>
        <v>0</v>
      </c>
      <c r="G362" s="241">
        <f t="shared" si="39"/>
        <v>0</v>
      </c>
    </row>
    <row r="363" spans="1:7" ht="13" hidden="1" thickBot="1" x14ac:dyDescent="0.3">
      <c r="A363" s="19">
        <f t="shared" si="40"/>
        <v>343</v>
      </c>
      <c r="B363" s="199">
        <f t="shared" si="41"/>
        <v>0</v>
      </c>
      <c r="C363" s="240">
        <f t="shared" si="35"/>
        <v>0</v>
      </c>
      <c r="D363" s="240">
        <f t="shared" si="36"/>
        <v>0</v>
      </c>
      <c r="E363" s="240">
        <f t="shared" si="37"/>
        <v>0</v>
      </c>
      <c r="F363" s="199">
        <f t="shared" si="38"/>
        <v>0</v>
      </c>
      <c r="G363" s="241">
        <f t="shared" si="39"/>
        <v>0</v>
      </c>
    </row>
    <row r="364" spans="1:7" ht="13" hidden="1" thickBot="1" x14ac:dyDescent="0.3">
      <c r="A364" s="19">
        <f t="shared" si="40"/>
        <v>344</v>
      </c>
      <c r="B364" s="199">
        <f t="shared" si="41"/>
        <v>0</v>
      </c>
      <c r="C364" s="240">
        <f t="shared" si="35"/>
        <v>0</v>
      </c>
      <c r="D364" s="240">
        <f t="shared" si="36"/>
        <v>0</v>
      </c>
      <c r="E364" s="240">
        <f t="shared" si="37"/>
        <v>0</v>
      </c>
      <c r="F364" s="199">
        <f t="shared" si="38"/>
        <v>0</v>
      </c>
      <c r="G364" s="241">
        <f t="shared" si="39"/>
        <v>0</v>
      </c>
    </row>
    <row r="365" spans="1:7" ht="13" hidden="1" thickBot="1" x14ac:dyDescent="0.3">
      <c r="A365" s="19">
        <f t="shared" si="40"/>
        <v>345</v>
      </c>
      <c r="B365" s="199">
        <f t="shared" si="41"/>
        <v>0</v>
      </c>
      <c r="C365" s="240">
        <f t="shared" si="35"/>
        <v>0</v>
      </c>
      <c r="D365" s="240">
        <f t="shared" si="36"/>
        <v>0</v>
      </c>
      <c r="E365" s="240">
        <f t="shared" si="37"/>
        <v>0</v>
      </c>
      <c r="F365" s="199">
        <f t="shared" si="38"/>
        <v>0</v>
      </c>
      <c r="G365" s="241">
        <f t="shared" si="39"/>
        <v>0</v>
      </c>
    </row>
    <row r="366" spans="1:7" ht="13" hidden="1" thickBot="1" x14ac:dyDescent="0.3">
      <c r="A366" s="19">
        <f t="shared" si="40"/>
        <v>346</v>
      </c>
      <c r="B366" s="199">
        <f t="shared" si="41"/>
        <v>0</v>
      </c>
      <c r="C366" s="240">
        <f t="shared" si="35"/>
        <v>0</v>
      </c>
      <c r="D366" s="240">
        <f t="shared" si="36"/>
        <v>0</v>
      </c>
      <c r="E366" s="240">
        <f t="shared" si="37"/>
        <v>0</v>
      </c>
      <c r="F366" s="199">
        <f t="shared" si="38"/>
        <v>0</v>
      </c>
      <c r="G366" s="241">
        <f t="shared" si="39"/>
        <v>0</v>
      </c>
    </row>
    <row r="367" spans="1:7" ht="13" hidden="1" thickBot="1" x14ac:dyDescent="0.3">
      <c r="A367" s="19">
        <f t="shared" si="40"/>
        <v>347</v>
      </c>
      <c r="B367" s="199">
        <f t="shared" si="41"/>
        <v>0</v>
      </c>
      <c r="C367" s="240">
        <f t="shared" si="35"/>
        <v>0</v>
      </c>
      <c r="D367" s="240">
        <f t="shared" si="36"/>
        <v>0</v>
      </c>
      <c r="E367" s="240">
        <f t="shared" si="37"/>
        <v>0</v>
      </c>
      <c r="F367" s="199">
        <f t="shared" si="38"/>
        <v>0</v>
      </c>
      <c r="G367" s="241">
        <f t="shared" si="39"/>
        <v>0</v>
      </c>
    </row>
    <row r="368" spans="1:7" ht="13" hidden="1" thickBot="1" x14ac:dyDescent="0.3">
      <c r="A368" s="19">
        <f t="shared" si="40"/>
        <v>348</v>
      </c>
      <c r="B368" s="199">
        <f t="shared" si="41"/>
        <v>0</v>
      </c>
      <c r="C368" s="240">
        <f t="shared" si="35"/>
        <v>0</v>
      </c>
      <c r="D368" s="240">
        <f t="shared" si="36"/>
        <v>0</v>
      </c>
      <c r="E368" s="240">
        <f t="shared" si="37"/>
        <v>0</v>
      </c>
      <c r="F368" s="199">
        <f t="shared" si="38"/>
        <v>0</v>
      </c>
      <c r="G368" s="241">
        <f t="shared" si="39"/>
        <v>0</v>
      </c>
    </row>
    <row r="369" spans="1:7" ht="13" hidden="1" thickBot="1" x14ac:dyDescent="0.3">
      <c r="A369" s="19">
        <f t="shared" si="40"/>
        <v>349</v>
      </c>
      <c r="B369" s="199">
        <f t="shared" si="41"/>
        <v>0</v>
      </c>
      <c r="C369" s="240">
        <f t="shared" si="35"/>
        <v>0</v>
      </c>
      <c r="D369" s="240">
        <f t="shared" si="36"/>
        <v>0</v>
      </c>
      <c r="E369" s="240">
        <f t="shared" si="37"/>
        <v>0</v>
      </c>
      <c r="F369" s="199">
        <f t="shared" si="38"/>
        <v>0</v>
      </c>
      <c r="G369" s="241">
        <f t="shared" si="39"/>
        <v>0</v>
      </c>
    </row>
    <row r="370" spans="1:7" ht="13" hidden="1" thickBot="1" x14ac:dyDescent="0.3">
      <c r="A370" s="19">
        <f t="shared" si="40"/>
        <v>350</v>
      </c>
      <c r="B370" s="199">
        <f t="shared" si="41"/>
        <v>0</v>
      </c>
      <c r="C370" s="240">
        <f t="shared" si="35"/>
        <v>0</v>
      </c>
      <c r="D370" s="240">
        <f t="shared" si="36"/>
        <v>0</v>
      </c>
      <c r="E370" s="240">
        <f t="shared" si="37"/>
        <v>0</v>
      </c>
      <c r="F370" s="199">
        <f t="shared" si="38"/>
        <v>0</v>
      </c>
      <c r="G370" s="241">
        <f t="shared" si="39"/>
        <v>0</v>
      </c>
    </row>
    <row r="371" spans="1:7" ht="13" hidden="1" thickBot="1" x14ac:dyDescent="0.3">
      <c r="A371" s="19">
        <f t="shared" si="40"/>
        <v>351</v>
      </c>
      <c r="B371" s="199">
        <f t="shared" si="41"/>
        <v>0</v>
      </c>
      <c r="C371" s="240">
        <f t="shared" si="35"/>
        <v>0</v>
      </c>
      <c r="D371" s="240">
        <f t="shared" si="36"/>
        <v>0</v>
      </c>
      <c r="E371" s="240">
        <f t="shared" si="37"/>
        <v>0</v>
      </c>
      <c r="F371" s="199">
        <f t="shared" si="38"/>
        <v>0</v>
      </c>
      <c r="G371" s="241">
        <f t="shared" si="39"/>
        <v>0</v>
      </c>
    </row>
    <row r="372" spans="1:7" ht="13" hidden="1" thickBot="1" x14ac:dyDescent="0.3">
      <c r="A372" s="19">
        <f t="shared" si="40"/>
        <v>352</v>
      </c>
      <c r="B372" s="199">
        <f t="shared" si="41"/>
        <v>0</v>
      </c>
      <c r="C372" s="240">
        <f t="shared" si="35"/>
        <v>0</v>
      </c>
      <c r="D372" s="240">
        <f t="shared" si="36"/>
        <v>0</v>
      </c>
      <c r="E372" s="240">
        <f t="shared" si="37"/>
        <v>0</v>
      </c>
      <c r="F372" s="199">
        <f t="shared" si="38"/>
        <v>0</v>
      </c>
      <c r="G372" s="241">
        <f t="shared" si="39"/>
        <v>0</v>
      </c>
    </row>
    <row r="373" spans="1:7" ht="13" hidden="1" thickBot="1" x14ac:dyDescent="0.3">
      <c r="A373" s="19">
        <f t="shared" si="40"/>
        <v>353</v>
      </c>
      <c r="B373" s="199">
        <f t="shared" si="41"/>
        <v>0</v>
      </c>
      <c r="C373" s="240">
        <f t="shared" si="35"/>
        <v>0</v>
      </c>
      <c r="D373" s="240">
        <f t="shared" si="36"/>
        <v>0</v>
      </c>
      <c r="E373" s="240">
        <f t="shared" si="37"/>
        <v>0</v>
      </c>
      <c r="F373" s="199">
        <f t="shared" si="38"/>
        <v>0</v>
      </c>
      <c r="G373" s="241">
        <f t="shared" si="39"/>
        <v>0</v>
      </c>
    </row>
    <row r="374" spans="1:7" ht="13" hidden="1" thickBot="1" x14ac:dyDescent="0.3">
      <c r="A374" s="19">
        <f t="shared" si="40"/>
        <v>354</v>
      </c>
      <c r="B374" s="199">
        <f t="shared" si="41"/>
        <v>0</v>
      </c>
      <c r="C374" s="240">
        <f t="shared" si="35"/>
        <v>0</v>
      </c>
      <c r="D374" s="240">
        <f t="shared" si="36"/>
        <v>0</v>
      </c>
      <c r="E374" s="240">
        <f t="shared" si="37"/>
        <v>0</v>
      </c>
      <c r="F374" s="199">
        <f t="shared" si="38"/>
        <v>0</v>
      </c>
      <c r="G374" s="241">
        <f t="shared" si="39"/>
        <v>0</v>
      </c>
    </row>
    <row r="375" spans="1:7" ht="13" hidden="1" thickBot="1" x14ac:dyDescent="0.3">
      <c r="A375" s="19">
        <f t="shared" si="40"/>
        <v>355</v>
      </c>
      <c r="B375" s="199">
        <f t="shared" si="41"/>
        <v>0</v>
      </c>
      <c r="C375" s="240">
        <f t="shared" si="35"/>
        <v>0</v>
      </c>
      <c r="D375" s="240">
        <f t="shared" si="36"/>
        <v>0</v>
      </c>
      <c r="E375" s="240">
        <f t="shared" si="37"/>
        <v>0</v>
      </c>
      <c r="F375" s="199">
        <f t="shared" si="38"/>
        <v>0</v>
      </c>
      <c r="G375" s="241">
        <f t="shared" si="39"/>
        <v>0</v>
      </c>
    </row>
    <row r="376" spans="1:7" ht="13" hidden="1" thickBot="1" x14ac:dyDescent="0.3">
      <c r="A376" s="19">
        <f t="shared" si="40"/>
        <v>356</v>
      </c>
      <c r="B376" s="199">
        <f t="shared" si="41"/>
        <v>0</v>
      </c>
      <c r="C376" s="240">
        <f t="shared" si="35"/>
        <v>0</v>
      </c>
      <c r="D376" s="240">
        <f t="shared" si="36"/>
        <v>0</v>
      </c>
      <c r="E376" s="240">
        <f t="shared" si="37"/>
        <v>0</v>
      </c>
      <c r="F376" s="199">
        <f t="shared" si="38"/>
        <v>0</v>
      </c>
      <c r="G376" s="241">
        <f t="shared" si="39"/>
        <v>0</v>
      </c>
    </row>
    <row r="377" spans="1:7" ht="13" hidden="1" thickBot="1" x14ac:dyDescent="0.3">
      <c r="A377" s="19">
        <f t="shared" si="40"/>
        <v>357</v>
      </c>
      <c r="B377" s="199">
        <f t="shared" si="41"/>
        <v>0</v>
      </c>
      <c r="C377" s="240">
        <f t="shared" si="35"/>
        <v>0</v>
      </c>
      <c r="D377" s="240">
        <f t="shared" si="36"/>
        <v>0</v>
      </c>
      <c r="E377" s="240">
        <f t="shared" si="37"/>
        <v>0</v>
      </c>
      <c r="F377" s="199">
        <f t="shared" si="38"/>
        <v>0</v>
      </c>
      <c r="G377" s="241">
        <f t="shared" si="39"/>
        <v>0</v>
      </c>
    </row>
    <row r="378" spans="1:7" ht="13" hidden="1" thickBot="1" x14ac:dyDescent="0.3">
      <c r="A378" s="19">
        <f t="shared" si="40"/>
        <v>358</v>
      </c>
      <c r="B378" s="199">
        <f t="shared" si="41"/>
        <v>0</v>
      </c>
      <c r="C378" s="240">
        <f t="shared" si="35"/>
        <v>0</v>
      </c>
      <c r="D378" s="240">
        <f t="shared" si="36"/>
        <v>0</v>
      </c>
      <c r="E378" s="240">
        <f t="shared" si="37"/>
        <v>0</v>
      </c>
      <c r="F378" s="199">
        <f t="shared" si="38"/>
        <v>0</v>
      </c>
      <c r="G378" s="241">
        <f t="shared" si="39"/>
        <v>0</v>
      </c>
    </row>
    <row r="379" spans="1:7" ht="13" hidden="1" thickBot="1" x14ac:dyDescent="0.3">
      <c r="A379" s="19">
        <f t="shared" si="40"/>
        <v>359</v>
      </c>
      <c r="B379" s="199">
        <f t="shared" si="41"/>
        <v>0</v>
      </c>
      <c r="C379" s="240">
        <f t="shared" si="35"/>
        <v>0</v>
      </c>
      <c r="D379" s="240">
        <f t="shared" si="36"/>
        <v>0</v>
      </c>
      <c r="E379" s="240">
        <f t="shared" si="37"/>
        <v>0</v>
      </c>
      <c r="F379" s="199">
        <f t="shared" si="38"/>
        <v>0</v>
      </c>
      <c r="G379" s="241">
        <f t="shared" si="39"/>
        <v>0</v>
      </c>
    </row>
    <row r="380" spans="1:7" ht="13" hidden="1" thickBot="1" x14ac:dyDescent="0.3">
      <c r="A380" s="19">
        <f t="shared" si="40"/>
        <v>360</v>
      </c>
      <c r="B380" s="199">
        <f t="shared" si="41"/>
        <v>0</v>
      </c>
      <c r="C380" s="240">
        <f t="shared" si="35"/>
        <v>0</v>
      </c>
      <c r="D380" s="240">
        <f t="shared" si="36"/>
        <v>0</v>
      </c>
      <c r="E380" s="240">
        <f t="shared" si="37"/>
        <v>0</v>
      </c>
      <c r="F380" s="199">
        <f t="shared" si="38"/>
        <v>0</v>
      </c>
      <c r="G380" s="241">
        <f t="shared" si="39"/>
        <v>0</v>
      </c>
    </row>
    <row r="381" spans="1:7" ht="13" thickBot="1" x14ac:dyDescent="0.3">
      <c r="A381" s="201" t="s">
        <v>142</v>
      </c>
      <c r="B381" s="242"/>
      <c r="C381" s="242">
        <f>SUM(C21:C380)</f>
        <v>2446500</v>
      </c>
      <c r="D381" s="242">
        <f t="shared" si="36"/>
        <v>2446500</v>
      </c>
      <c r="E381" s="242">
        <f>SUM(E21:E380)</f>
        <v>346500</v>
      </c>
      <c r="F381" s="242">
        <f>SUM(F21:F380)</f>
        <v>2100000</v>
      </c>
      <c r="G381" s="243"/>
    </row>
    <row r="382" spans="1:7" x14ac:dyDescent="0.25">
      <c r="A382" s="65"/>
    </row>
    <row r="383" spans="1:7" x14ac:dyDescent="0.25">
      <c r="A383" s="65"/>
    </row>
    <row r="384" spans="1:7" x14ac:dyDescent="0.25">
      <c r="A384" s="65"/>
    </row>
    <row r="385" spans="1:1" x14ac:dyDescent="0.25">
      <c r="A385" s="65"/>
    </row>
    <row r="386" spans="1:1" x14ac:dyDescent="0.25">
      <c r="A386" s="65"/>
    </row>
    <row r="387" spans="1:1" x14ac:dyDescent="0.25">
      <c r="A387" s="65"/>
    </row>
    <row r="388" spans="1:1" x14ac:dyDescent="0.25">
      <c r="A388" s="65"/>
    </row>
    <row r="389" spans="1:1" x14ac:dyDescent="0.25">
      <c r="A389" s="65"/>
    </row>
    <row r="390" spans="1:1" x14ac:dyDescent="0.25">
      <c r="A390" s="65"/>
    </row>
    <row r="391" spans="1:1" x14ac:dyDescent="0.25">
      <c r="A391" s="65"/>
    </row>
    <row r="392" spans="1:1" x14ac:dyDescent="0.25">
      <c r="A392" s="65"/>
    </row>
    <row r="393" spans="1:1" x14ac:dyDescent="0.25">
      <c r="A393" s="65"/>
    </row>
    <row r="394" spans="1:1" x14ac:dyDescent="0.25">
      <c r="A394" s="65"/>
    </row>
    <row r="395" spans="1:1" x14ac:dyDescent="0.25">
      <c r="A395" s="65"/>
    </row>
  </sheetData>
  <mergeCells count="15">
    <mergeCell ref="A14:D14"/>
    <mergeCell ref="A15:C15"/>
    <mergeCell ref="A16:D16"/>
    <mergeCell ref="A8:C8"/>
    <mergeCell ref="A9:C9"/>
    <mergeCell ref="A10:C10"/>
    <mergeCell ref="A11:C11"/>
    <mergeCell ref="A12:C12"/>
    <mergeCell ref="A13:C13"/>
    <mergeCell ref="A7:C7"/>
    <mergeCell ref="A1:G1"/>
    <mergeCell ref="A2:C2"/>
    <mergeCell ref="A4:C4"/>
    <mergeCell ref="A5:C5"/>
    <mergeCell ref="A6:C6"/>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3"/>
  <sheetViews>
    <sheetView workbookViewId="0">
      <selection activeCell="A4" sqref="A4:D4"/>
    </sheetView>
  </sheetViews>
  <sheetFormatPr defaultRowHeight="12.5" x14ac:dyDescent="0.25"/>
  <cols>
    <col min="1" max="1" width="5.81640625" customWidth="1"/>
    <col min="2" max="2" width="10.7265625" customWidth="1"/>
    <col min="3" max="3" width="1.7265625" customWidth="1"/>
    <col min="4" max="4" width="2.7265625" customWidth="1"/>
    <col min="5" max="5" width="14.54296875" customWidth="1"/>
    <col min="6" max="6" width="1.81640625" bestFit="1" customWidth="1"/>
    <col min="7" max="7" width="5.1796875" bestFit="1" customWidth="1"/>
    <col min="8" max="8" width="2.81640625" bestFit="1" customWidth="1"/>
    <col min="9" max="9" width="2.1796875" bestFit="1" customWidth="1"/>
    <col min="10" max="10" width="13.1796875" customWidth="1"/>
    <col min="11" max="11" width="1.81640625" bestFit="1" customWidth="1"/>
    <col min="12" max="12" width="5.1796875" bestFit="1" customWidth="1"/>
    <col min="13" max="13" width="1.81640625" bestFit="1" customWidth="1"/>
    <col min="14" max="14" width="2.1796875" bestFit="1" customWidth="1"/>
    <col min="15" max="15" width="12.54296875" customWidth="1"/>
    <col min="16" max="16" width="2" customWidth="1"/>
    <col min="17" max="17" width="5.1796875" bestFit="1" customWidth="1"/>
    <col min="18" max="18" width="2.26953125" customWidth="1"/>
    <col min="19" max="19" width="1.81640625" customWidth="1"/>
    <col min="20" max="20" width="12.54296875" customWidth="1"/>
    <col min="21" max="21" width="2.1796875" customWidth="1"/>
    <col min="22" max="22" width="5.453125" customWidth="1"/>
    <col min="23" max="23" width="1.81640625" bestFit="1" customWidth="1"/>
    <col min="24" max="24" width="1.81640625" customWidth="1"/>
    <col min="25" max="25" width="11.453125" bestFit="1" customWidth="1"/>
    <col min="26" max="26" width="1.81640625" customWidth="1"/>
    <col min="27" max="27" width="4.7265625" customWidth="1"/>
    <col min="28" max="28" width="1.81640625" customWidth="1"/>
    <col min="29" max="29" width="2.453125" customWidth="1"/>
    <col min="30" max="30" width="11.453125" bestFit="1" customWidth="1"/>
    <col min="31" max="31" width="2.26953125" customWidth="1"/>
    <col min="32" max="32" width="5.7265625" customWidth="1"/>
    <col min="33" max="33" width="1.81640625" customWidth="1"/>
    <col min="34" max="34" width="1.7265625" customWidth="1"/>
    <col min="35" max="35" width="11.453125" bestFit="1" customWidth="1"/>
    <col min="36" max="36" width="2.7265625" customWidth="1"/>
    <col min="37" max="37" width="5.26953125" customWidth="1"/>
    <col min="38" max="38" width="2.26953125" customWidth="1"/>
    <col min="39" max="39" width="2" customWidth="1"/>
    <col min="40" max="40" width="11.453125" bestFit="1" customWidth="1"/>
    <col min="41" max="41" width="1.81640625" customWidth="1"/>
    <col min="42" max="42" width="4.81640625" customWidth="1"/>
    <col min="43" max="43" width="2" customWidth="1"/>
    <col min="44" max="44" width="1.7265625" customWidth="1"/>
    <col min="45" max="45" width="11.453125" bestFit="1" customWidth="1"/>
    <col min="46" max="46" width="2.26953125" customWidth="1"/>
    <col min="47" max="47" width="4.81640625" customWidth="1"/>
    <col min="48" max="48" width="2.1796875" customWidth="1"/>
    <col min="49" max="49" width="2" customWidth="1"/>
    <col min="50" max="50" width="11.453125" bestFit="1" customWidth="1"/>
    <col min="51" max="51" width="1.81640625" customWidth="1"/>
    <col min="52" max="52" width="5.26953125" customWidth="1"/>
    <col min="53" max="53" width="2.7265625" customWidth="1"/>
  </cols>
  <sheetData>
    <row r="1" spans="1:53" ht="29.25" customHeight="1" x14ac:dyDescent="0.25">
      <c r="A1" s="475" t="s">
        <v>166</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row>
    <row r="2" spans="1:53" ht="63.75" customHeight="1" x14ac:dyDescent="0.25">
      <c r="A2" s="476" t="str">
        <f>CONCATENATE("Først skal ydelsen på lånet beregnes. Ydelsen på et serielån består af et konstant afdrag og en faldende rente. For det pågældende lån med en hovedstol på ",'Effektiv rente serielån'!D2," og ",'Effektiv rente serielån'!D10," terminer udregnes afdraget ved at dividere ",'Effektiv rente serielån'!D2," med ",'Effektiv rente serielån'!D10,". Det giver et afdrag på ",'Effektiv rente serielån'!D12*-1,". Nu skal renten så beregnes udfra restgælden. Nedenstående tabel viser beregningen af ydelsen. ",IF('Effektiv rente serielån'!D10&gt;10," (Beregningen vises maksimalt for 10 terminer, for at vise metoden)"," "))</f>
        <v xml:space="preserve">Først skal ydelsen på lånet beregnes. Ydelsen på et serielån består af et konstant afdrag og en faldende rente. For det pågældende lån med en hovedstol på 2100000 og 10 terminer udregnes afdraget ved at dividere 2100000 med 10. Det giver et afdrag på 210000. Nu skal renten så beregnes udfra restgælden. Nedenstående tabel viser beregningen af ydelsen.  </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row>
    <row r="3" spans="1:53" ht="44.25" customHeight="1" x14ac:dyDescent="0.5">
      <c r="A3" s="244"/>
      <c r="B3" s="244"/>
      <c r="C3" s="244"/>
      <c r="D3" s="244"/>
      <c r="E3" s="477" t="s">
        <v>165</v>
      </c>
      <c r="F3" s="478"/>
      <c r="G3" s="478"/>
      <c r="H3" s="245">
        <v>1</v>
      </c>
      <c r="I3" s="479" t="str">
        <f>IF('Effektiv rente serielån'!$G$21=0,"","Ydelse")</f>
        <v>Ydelse</v>
      </c>
      <c r="J3" s="480"/>
      <c r="K3" s="480"/>
      <c r="L3" s="480"/>
      <c r="M3" s="246" t="str">
        <f>IF('Effektiv rente serielån'!G21=0,"","2")</f>
        <v>2</v>
      </c>
      <c r="N3" s="479" t="str">
        <f>IF('Effektiv rente serielån'!$G$22=0,"","Ydelse")</f>
        <v>Ydelse</v>
      </c>
      <c r="O3" s="480"/>
      <c r="P3" s="480"/>
      <c r="Q3" s="480"/>
      <c r="R3" s="246" t="str">
        <f>IF('Effektiv rente serielån'!$G$22=0,"","3")</f>
        <v>3</v>
      </c>
      <c r="S3" s="479" t="str">
        <f>IF('Effektiv rente serielån'!$G$23=0,"","Ydelse")</f>
        <v>Ydelse</v>
      </c>
      <c r="T3" s="480"/>
      <c r="U3" s="480"/>
      <c r="V3" s="480"/>
      <c r="W3" s="246" t="str">
        <f>IF('Effektiv rente serielån'!$G$23=0,"","4")</f>
        <v>4</v>
      </c>
      <c r="X3" s="479" t="str">
        <f>IF('Effektiv rente serielån'!$G$24=0,"","Ydelse")</f>
        <v>Ydelse</v>
      </c>
      <c r="Y3" s="480"/>
      <c r="Z3" s="480"/>
      <c r="AA3" s="480"/>
      <c r="AB3" s="246" t="str">
        <f>IF('Effektiv rente serielån'!$G$24=0,"","5")</f>
        <v>5</v>
      </c>
      <c r="AC3" s="479" t="str">
        <f>IF('Effektiv rente serielån'!$G$25=0,"","Ydelse")</f>
        <v>Ydelse</v>
      </c>
      <c r="AD3" s="480"/>
      <c r="AE3" s="480"/>
      <c r="AF3" s="480"/>
      <c r="AG3" s="246" t="str">
        <f>IF('Effektiv rente serielån'!$G$25=0,"","6")</f>
        <v>6</v>
      </c>
      <c r="AH3" s="479" t="str">
        <f>IF('Effektiv rente serielån'!$G$26=0,"","Ydelse")</f>
        <v>Ydelse</v>
      </c>
      <c r="AI3" s="480"/>
      <c r="AJ3" s="480"/>
      <c r="AK3" s="480"/>
      <c r="AL3" s="246" t="str">
        <f>IF('Effektiv rente serielån'!$G$26=0,"","7")</f>
        <v>7</v>
      </c>
      <c r="AM3" s="479" t="str">
        <f>IF('Effektiv rente serielån'!$G$27=0,"","Ydelse")</f>
        <v>Ydelse</v>
      </c>
      <c r="AN3" s="480"/>
      <c r="AO3" s="480"/>
      <c r="AP3" s="480"/>
      <c r="AQ3" s="246" t="str">
        <f>IF('Effektiv rente serielån'!$G$27=0,"","8")</f>
        <v>8</v>
      </c>
      <c r="AR3" s="479" t="str">
        <f>IF('Effektiv rente serielån'!$G$28=0,"","Ydelse")</f>
        <v>Ydelse</v>
      </c>
      <c r="AS3" s="480"/>
      <c r="AT3" s="480"/>
      <c r="AU3" s="480"/>
      <c r="AV3" s="246" t="str">
        <f>IF('Effektiv rente serielån'!$G$28=0,"","9")</f>
        <v>9</v>
      </c>
      <c r="AW3" s="479" t="str">
        <f>IF('Effektiv rente serielån'!$G$29=0,"","Ydelse")</f>
        <v>Ydelse</v>
      </c>
      <c r="AX3" s="480"/>
      <c r="AY3" s="480"/>
      <c r="AZ3" s="480"/>
      <c r="BA3" s="246" t="str">
        <f>IF('Effektiv rente serielån'!$G$29=0,"","10")</f>
        <v>10</v>
      </c>
    </row>
    <row r="4" spans="1:53" ht="44.25" customHeight="1" x14ac:dyDescent="0.35">
      <c r="A4" s="481" t="s">
        <v>167</v>
      </c>
      <c r="B4" s="482"/>
      <c r="C4" s="482"/>
      <c r="D4" s="483"/>
      <c r="E4" s="484">
        <f>'Effektiv rente serielån'!D2</f>
        <v>2100000</v>
      </c>
      <c r="F4" s="484"/>
      <c r="G4" s="484"/>
      <c r="H4" s="484"/>
      <c r="I4" s="485">
        <f>IF('Effektiv rente serielån'!$G$21=0," ",'Effektiv rente serielån'!$B$22)</f>
        <v>1890000</v>
      </c>
      <c r="J4" s="485"/>
      <c r="K4" s="485"/>
      <c r="L4" s="485"/>
      <c r="M4" s="485"/>
      <c r="N4" s="486">
        <f>IF('Effektiv rente serielån'!$G$22=0," ",'Effektiv rente serielån'!$B$23)</f>
        <v>1680000</v>
      </c>
      <c r="O4" s="487"/>
      <c r="P4" s="487"/>
      <c r="Q4" s="487"/>
      <c r="R4" s="488"/>
      <c r="S4" s="485">
        <f>IF('Effektiv rente serielån'!$G$23=0," ",'Effektiv rente serielån'!$B$24)</f>
        <v>1470000</v>
      </c>
      <c r="T4" s="485"/>
      <c r="U4" s="485"/>
      <c r="V4" s="485"/>
      <c r="W4" s="485"/>
      <c r="X4" s="485">
        <f>IF('Effektiv rente serielån'!$G$24=0," ",'Effektiv rente serielån'!$B$25)</f>
        <v>1260000</v>
      </c>
      <c r="Y4" s="485"/>
      <c r="Z4" s="485"/>
      <c r="AA4" s="485"/>
      <c r="AB4" s="485"/>
      <c r="AC4" s="485">
        <f>IF('Effektiv rente serielån'!$G$25=0," ",'Effektiv rente serielån'!$B$26)</f>
        <v>1050000</v>
      </c>
      <c r="AD4" s="485"/>
      <c r="AE4" s="485"/>
      <c r="AF4" s="485"/>
      <c r="AG4" s="485"/>
      <c r="AH4" s="485">
        <f>IF('Effektiv rente serielån'!$G$26=0," ",'Effektiv rente serielån'!$B$27)</f>
        <v>840000</v>
      </c>
      <c r="AI4" s="485"/>
      <c r="AJ4" s="485"/>
      <c r="AK4" s="485"/>
      <c r="AL4" s="485"/>
      <c r="AM4" s="485">
        <f>IF('Effektiv rente serielån'!$G$27=0," ",'Effektiv rente serielån'!$B$28)</f>
        <v>630000</v>
      </c>
      <c r="AN4" s="485"/>
      <c r="AO4" s="485"/>
      <c r="AP4" s="485"/>
      <c r="AQ4" s="485"/>
      <c r="AR4" s="485">
        <f>IF('Effektiv rente serielån'!$G$28=0," ",'Effektiv rente serielån'!$B$29)</f>
        <v>420000</v>
      </c>
      <c r="AS4" s="485"/>
      <c r="AT4" s="485"/>
      <c r="AU4" s="485"/>
      <c r="AV4" s="485"/>
      <c r="AW4" s="485">
        <f>IF('Effektiv rente serielån'!$G$29=0," ",'Effektiv rente serielån'!$B$30)</f>
        <v>210000</v>
      </c>
      <c r="AX4" s="485"/>
      <c r="AY4" s="485"/>
      <c r="AZ4" s="485"/>
      <c r="BA4" s="485"/>
    </row>
    <row r="5" spans="1:53" ht="44.25" customHeight="1" x14ac:dyDescent="0.35">
      <c r="A5" s="481" t="str">
        <f>CONCATENATE("Rente ",'Effektiv rente serielån'!D11*100,"% af restgælden")</f>
        <v>Rente 3% af restgælden</v>
      </c>
      <c r="B5" s="482"/>
      <c r="C5" s="482"/>
      <c r="D5" s="483"/>
      <c r="E5" s="484">
        <f>'Effektiv rente serielån'!E21</f>
        <v>63000</v>
      </c>
      <c r="F5" s="484"/>
      <c r="G5" s="484"/>
      <c r="H5" s="484"/>
      <c r="I5" s="485">
        <f>IF('Effektiv rente serielån'!$G$21=0," ",'Effektiv rente serielån'!$E$22)</f>
        <v>56700</v>
      </c>
      <c r="J5" s="485"/>
      <c r="K5" s="485"/>
      <c r="L5" s="485"/>
      <c r="M5" s="485"/>
      <c r="N5" s="485">
        <f>IF('Effektiv rente serielån'!$G$22=0," ",'Effektiv rente serielån'!$E$23)</f>
        <v>50400</v>
      </c>
      <c r="O5" s="485"/>
      <c r="P5" s="485"/>
      <c r="Q5" s="485"/>
      <c r="R5" s="485"/>
      <c r="S5" s="485">
        <f>IF('Effektiv rente serielån'!$G$23=0," ",'Effektiv rente serielån'!$E$24)</f>
        <v>44100</v>
      </c>
      <c r="T5" s="485"/>
      <c r="U5" s="485"/>
      <c r="V5" s="485"/>
      <c r="W5" s="485"/>
      <c r="X5" s="485">
        <f>IF('Effektiv rente serielån'!$G$24=0," ",'Effektiv rente serielån'!$E$25)</f>
        <v>37800</v>
      </c>
      <c r="Y5" s="485"/>
      <c r="Z5" s="485"/>
      <c r="AA5" s="485"/>
      <c r="AB5" s="485"/>
      <c r="AC5" s="485">
        <f>IF('Effektiv rente serielån'!$G$25=0," ",'Effektiv rente serielån'!$E$26)</f>
        <v>31500</v>
      </c>
      <c r="AD5" s="485"/>
      <c r="AE5" s="485"/>
      <c r="AF5" s="485"/>
      <c r="AG5" s="485"/>
      <c r="AH5" s="485">
        <f>IF('Effektiv rente serielån'!$G$26=0," ",'Effektiv rente serielån'!$E$27)</f>
        <v>25200</v>
      </c>
      <c r="AI5" s="485"/>
      <c r="AJ5" s="485"/>
      <c r="AK5" s="485"/>
      <c r="AL5" s="485"/>
      <c r="AM5" s="485">
        <f>IF('Effektiv rente serielån'!$G$27=0," ",'Effektiv rente serielån'!$E$28)</f>
        <v>18900</v>
      </c>
      <c r="AN5" s="485"/>
      <c r="AO5" s="485"/>
      <c r="AP5" s="485"/>
      <c r="AQ5" s="485"/>
      <c r="AR5" s="485">
        <f>IF('Effektiv rente serielån'!$G$28=0," ",'Effektiv rente serielån'!$E$29)</f>
        <v>12600</v>
      </c>
      <c r="AS5" s="485"/>
      <c r="AT5" s="485"/>
      <c r="AU5" s="485"/>
      <c r="AV5" s="485"/>
      <c r="AW5" s="485">
        <f>IF('Effektiv rente serielån'!$G$29=0," ",'Effektiv rente serielån'!$E$30)</f>
        <v>6300</v>
      </c>
      <c r="AX5" s="485"/>
      <c r="AY5" s="485"/>
      <c r="AZ5" s="485"/>
      <c r="BA5" s="485"/>
    </row>
    <row r="6" spans="1:53" ht="33.75" customHeight="1" x14ac:dyDescent="0.35">
      <c r="A6" s="481" t="s">
        <v>140</v>
      </c>
      <c r="B6" s="482"/>
      <c r="C6" s="482"/>
      <c r="D6" s="483"/>
      <c r="E6" s="484">
        <f>'Effektiv rente serielån'!F21</f>
        <v>210000</v>
      </c>
      <c r="F6" s="484"/>
      <c r="G6" s="484"/>
      <c r="H6" s="484"/>
      <c r="I6" s="485">
        <f>IF('Effektiv rente serielån'!$G$21=0," ",'Effektiv rente serielån'!$F$22)</f>
        <v>210000</v>
      </c>
      <c r="J6" s="485"/>
      <c r="K6" s="485"/>
      <c r="L6" s="485"/>
      <c r="M6" s="485"/>
      <c r="N6" s="485">
        <f>IF('Effektiv rente serielån'!$G$22=0," ",'Effektiv rente serielån'!$F$23)</f>
        <v>210000</v>
      </c>
      <c r="O6" s="485"/>
      <c r="P6" s="485"/>
      <c r="Q6" s="485"/>
      <c r="R6" s="485"/>
      <c r="S6" s="485">
        <f>IF('Effektiv rente serielån'!$G$23=0," ",'Effektiv rente serielån'!$F$24)</f>
        <v>210000</v>
      </c>
      <c r="T6" s="485"/>
      <c r="U6" s="485"/>
      <c r="V6" s="485"/>
      <c r="W6" s="485"/>
      <c r="X6" s="485">
        <f>IF('Effektiv rente serielån'!$G$24=0," ",'Effektiv rente serielån'!$F$25)</f>
        <v>210000</v>
      </c>
      <c r="Y6" s="485"/>
      <c r="Z6" s="485"/>
      <c r="AA6" s="485"/>
      <c r="AB6" s="485"/>
      <c r="AC6" s="485">
        <f>IF('Effektiv rente serielån'!$G$25=0," ",'Effektiv rente serielån'!$F$26)</f>
        <v>210000</v>
      </c>
      <c r="AD6" s="485"/>
      <c r="AE6" s="485"/>
      <c r="AF6" s="485"/>
      <c r="AG6" s="485"/>
      <c r="AH6" s="485">
        <f>IF('Effektiv rente serielån'!$G$26=0," ",'Effektiv rente serielån'!$F$27)</f>
        <v>210000</v>
      </c>
      <c r="AI6" s="485"/>
      <c r="AJ6" s="485"/>
      <c r="AK6" s="485"/>
      <c r="AL6" s="485"/>
      <c r="AM6" s="485">
        <f>IF('Effektiv rente serielån'!$G$27=0," ",'Effektiv rente serielån'!$F$28)</f>
        <v>210000</v>
      </c>
      <c r="AN6" s="485"/>
      <c r="AO6" s="485"/>
      <c r="AP6" s="485"/>
      <c r="AQ6" s="485"/>
      <c r="AR6" s="485">
        <f>IF('Effektiv rente serielån'!$G$28=0," ",'Effektiv rente serielån'!$F$29)</f>
        <v>210000</v>
      </c>
      <c r="AS6" s="485"/>
      <c r="AT6" s="485"/>
      <c r="AU6" s="485"/>
      <c r="AV6" s="485"/>
      <c r="AW6" s="485">
        <f>IF('Effektiv rente serielån'!$G$29=0," ",'Effektiv rente serielån'!$F$30)</f>
        <v>210000</v>
      </c>
      <c r="AX6" s="485"/>
      <c r="AY6" s="485"/>
      <c r="AZ6" s="485"/>
      <c r="BA6" s="485"/>
    </row>
    <row r="7" spans="1:53" ht="33.75" hidden="1" customHeight="1" x14ac:dyDescent="0.35">
      <c r="A7" s="481" t="s">
        <v>168</v>
      </c>
      <c r="B7" s="482"/>
      <c r="C7" s="483"/>
      <c r="D7" s="247"/>
      <c r="E7" s="489">
        <f>'Effektiv rente serielån'!D13</f>
        <v>0</v>
      </c>
      <c r="F7" s="490"/>
      <c r="G7" s="490"/>
      <c r="H7" s="491"/>
      <c r="I7" s="485">
        <f>IF('Effektiv rente serielån'!$G$21=0," ",'Effektiv rente serielån'!$D13)</f>
        <v>0</v>
      </c>
      <c r="J7" s="485"/>
      <c r="K7" s="485"/>
      <c r="L7" s="485"/>
      <c r="M7" s="485"/>
      <c r="N7" s="485">
        <f>IF('Effektiv rente serielån'!$G$22=0," ",'Effektiv rente serielån'!$D13)</f>
        <v>0</v>
      </c>
      <c r="O7" s="485"/>
      <c r="P7" s="485"/>
      <c r="Q7" s="485"/>
      <c r="R7" s="485"/>
      <c r="S7" s="485">
        <f>IF('Effektiv rente serielån'!$G$23=0," ",'Effektiv rente serielån'!$D$13)</f>
        <v>0</v>
      </c>
      <c r="T7" s="485"/>
      <c r="U7" s="485"/>
      <c r="V7" s="485"/>
      <c r="W7" s="485"/>
      <c r="X7" s="485">
        <f>IF('Effektiv rente serielån'!$G$24=0," ",'Effektiv rente serielån'!$D13)</f>
        <v>0</v>
      </c>
      <c r="Y7" s="485"/>
      <c r="Z7" s="485"/>
      <c r="AA7" s="485"/>
      <c r="AB7" s="485"/>
      <c r="AC7" s="485">
        <f>IF('Effektiv rente serielån'!$G$25=0," ",'Effektiv rente serielån'!$D13)</f>
        <v>0</v>
      </c>
      <c r="AD7" s="485"/>
      <c r="AE7" s="485"/>
      <c r="AF7" s="485"/>
      <c r="AG7" s="485"/>
      <c r="AH7" s="485">
        <f>IF('Effektiv rente serielån'!$G$26=0," ",'Effektiv rente serielån'!$D13)</f>
        <v>0</v>
      </c>
      <c r="AI7" s="485"/>
      <c r="AJ7" s="485"/>
      <c r="AK7" s="485"/>
      <c r="AL7" s="485"/>
      <c r="AM7" s="485">
        <f>IF('Effektiv rente serielån'!$G$27=0," ",'Effektiv rente serielån'!$D13)</f>
        <v>0</v>
      </c>
      <c r="AN7" s="485"/>
      <c r="AO7" s="485"/>
      <c r="AP7" s="485"/>
      <c r="AQ7" s="485"/>
      <c r="AR7" s="485">
        <f>IF('Effektiv rente serielån'!$G$28=0," ",'Effektiv rente serielån'!$D13)</f>
        <v>0</v>
      </c>
      <c r="AS7" s="485"/>
      <c r="AT7" s="485"/>
      <c r="AU7" s="485"/>
      <c r="AV7" s="485"/>
      <c r="AW7" s="485">
        <f>IF('Effektiv rente serielån'!$G$29=0," ",'Effektiv rente serielån'!$D13)</f>
        <v>0</v>
      </c>
      <c r="AX7" s="485"/>
      <c r="AY7" s="485"/>
      <c r="AZ7" s="485"/>
      <c r="BA7" s="485"/>
    </row>
    <row r="8" spans="1:53" ht="44.25" customHeight="1" x14ac:dyDescent="0.35">
      <c r="A8" s="481" t="str">
        <f>IF('Effektiv rente serielån'!D13=0,"Ydelse                     (afdrag + rente)","Ydelse      (afdrag+rente   +gebyr)")</f>
        <v>Ydelse                     (afdrag + rente)</v>
      </c>
      <c r="B8" s="482"/>
      <c r="C8" s="482"/>
      <c r="D8" s="483"/>
      <c r="E8" s="493">
        <f>'Effektiv rente serielån'!C21</f>
        <v>273000</v>
      </c>
      <c r="F8" s="493"/>
      <c r="G8" s="493"/>
      <c r="H8" s="493"/>
      <c r="I8" s="485">
        <f>IF('Effektiv rente serielån'!$G$21=0," ",'Effektiv rente serielån'!$C$22)</f>
        <v>266700</v>
      </c>
      <c r="J8" s="485"/>
      <c r="K8" s="485"/>
      <c r="L8" s="485"/>
      <c r="M8" s="485"/>
      <c r="N8" s="485">
        <f>IF('Effektiv rente serielån'!$G$22=0," ",'Effektiv rente serielån'!$C$23)</f>
        <v>260400</v>
      </c>
      <c r="O8" s="485"/>
      <c r="P8" s="485"/>
      <c r="Q8" s="485"/>
      <c r="R8" s="485"/>
      <c r="S8" s="485">
        <f>IF('Effektiv rente serielån'!$G$23=0," ",'Effektiv rente serielån'!$C$24)</f>
        <v>254100</v>
      </c>
      <c r="T8" s="485"/>
      <c r="U8" s="485"/>
      <c r="V8" s="485"/>
      <c r="W8" s="485"/>
      <c r="X8" s="485">
        <f>IF('Effektiv rente serielån'!$G$24=0," ",'Effektiv rente serielån'!$C$25)</f>
        <v>247800</v>
      </c>
      <c r="Y8" s="485"/>
      <c r="Z8" s="485"/>
      <c r="AA8" s="485"/>
      <c r="AB8" s="485"/>
      <c r="AC8" s="485">
        <f>IF('Effektiv rente serielån'!$G$25=0," ",'Effektiv rente serielån'!$C$26)</f>
        <v>241500</v>
      </c>
      <c r="AD8" s="485"/>
      <c r="AE8" s="485"/>
      <c r="AF8" s="485"/>
      <c r="AG8" s="485"/>
      <c r="AH8" s="485">
        <f>IF('Effektiv rente serielån'!$G$26=0," ",'Effektiv rente serielån'!$C$27)</f>
        <v>235200</v>
      </c>
      <c r="AI8" s="485"/>
      <c r="AJ8" s="485"/>
      <c r="AK8" s="485"/>
      <c r="AL8" s="485"/>
      <c r="AM8" s="485">
        <f>IF('Effektiv rente serielån'!$G$27=0," ",'Effektiv rente serielån'!$C$28)</f>
        <v>228900</v>
      </c>
      <c r="AN8" s="485"/>
      <c r="AO8" s="485"/>
      <c r="AP8" s="485"/>
      <c r="AQ8" s="485"/>
      <c r="AR8" s="485">
        <f>IF('Effektiv rente serielån'!$G$28=0," ",'Effektiv rente serielån'!$C$29)</f>
        <v>222600</v>
      </c>
      <c r="AS8" s="485"/>
      <c r="AT8" s="485"/>
      <c r="AU8" s="485"/>
      <c r="AV8" s="485"/>
      <c r="AW8" s="485">
        <f>IF('Effektiv rente serielån'!$G$29=0," ",'Effektiv rente serielån'!$C$30)</f>
        <v>216300</v>
      </c>
      <c r="AX8" s="485"/>
      <c r="AY8" s="485"/>
      <c r="AZ8" s="485"/>
      <c r="BA8" s="485"/>
    </row>
    <row r="9" spans="1:53" ht="34.5" customHeight="1" x14ac:dyDescent="0.25">
      <c r="A9" s="492"/>
      <c r="B9" s="492"/>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row>
    <row r="10" spans="1:53" ht="41.25" customHeight="1" x14ac:dyDescent="0.25">
      <c r="A10" s="476" t="str">
        <f>CONCATENATE("Den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ubekendt.",IF('Effektiv rente serielån'!D10&gt;10," (Beregningen vises maximalt for 10 terminer for at vise metoden)"," "))</f>
        <v xml:space="preserv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 </v>
      </c>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row>
    <row r="11" spans="1:53" ht="26.25" customHeight="1" x14ac:dyDescent="0.7">
      <c r="A11" s="494" t="str">
        <f>CONCATENATE("(Nettoprovenuet)     ",'Effektiv rente serielån'!D6)</f>
        <v>(Nettoprovenuet)     2000000</v>
      </c>
      <c r="B11" s="495"/>
      <c r="C11" t="s">
        <v>120</v>
      </c>
      <c r="E11" s="111">
        <f>'Effektiv rente serielån'!C21</f>
        <v>273000</v>
      </c>
      <c r="F11" s="248" t="s">
        <v>149</v>
      </c>
      <c r="G11" t="s">
        <v>169</v>
      </c>
      <c r="H11" s="249">
        <v>-1</v>
      </c>
      <c r="I11" t="str">
        <f>IF('Effektiv rente serielån'!C22=0,"","+")</f>
        <v>+</v>
      </c>
      <c r="J11" s="61">
        <f>IF('Effektiv rente serielån'!C22=0,"",'Effektiv rente serielån'!C22)</f>
        <v>266700</v>
      </c>
      <c r="K11" t="str">
        <f>IF('Effektiv rente serielån'!C22=0,"","*")</f>
        <v>*</v>
      </c>
      <c r="L11" t="str">
        <f>IF('Effektiv rente serielån'!C22=0,"","(1+r)")</f>
        <v>(1+r)</v>
      </c>
      <c r="M11" s="250" t="str">
        <f>IF('Effektiv rente serielån'!C22=0,"","-2")</f>
        <v>-2</v>
      </c>
      <c r="N11" s="251" t="str">
        <f>IF('Effektiv rente serielån'!C23=0,"","+")</f>
        <v>+</v>
      </c>
      <c r="O11" s="252">
        <f>IF('Effektiv rente serielån'!C23=0,"",'Effektiv rente serielån'!C23)</f>
        <v>260400</v>
      </c>
      <c r="P11" s="251" t="str">
        <f>IF('Effektiv rente serielån'!C23=0,"","*")</f>
        <v>*</v>
      </c>
      <c r="Q11" s="251" t="str">
        <f>IF('Effektiv rente serielån'!C23=0,"","(1+r)")</f>
        <v>(1+r)</v>
      </c>
      <c r="R11" s="250" t="str">
        <f>IF('Effektiv rente serielån'!C23=0,"","-3")</f>
        <v>-3</v>
      </c>
      <c r="S11" s="253" t="str">
        <f>IF('Effektiv rente serielån'!C24=0,"","+")</f>
        <v>+</v>
      </c>
      <c r="T11" s="254">
        <f>IF('Effektiv rente serielån'!C24=0,"",'Effektiv rente serielån'!C24)</f>
        <v>254100</v>
      </c>
      <c r="U11" s="254" t="str">
        <f>IF('Effektiv rente serielån'!C24=0,"","*")</f>
        <v>*</v>
      </c>
      <c r="V11" s="255" t="str">
        <f>IF('Effektiv rente serielån'!C24=0,"","(1+r)")</f>
        <v>(1+r)</v>
      </c>
      <c r="W11" s="256" t="str">
        <f>IF('Effektiv rente serielån'!C24=0,"","-4")</f>
        <v>-4</v>
      </c>
      <c r="X11" s="254" t="str">
        <f>IF('Effektiv rente serielån'!C25=0,"","+")</f>
        <v>+</v>
      </c>
      <c r="Y11" s="254">
        <f>IF('Effektiv rente serielån'!C25=0,"",'Effektiv rente serielån'!C25)</f>
        <v>247800</v>
      </c>
      <c r="Z11" s="254" t="str">
        <f>IF('Effektiv rente serielån'!C25=0,"","*")</f>
        <v>*</v>
      </c>
      <c r="AA11" s="254" t="str">
        <f>IF('Effektiv rente serielån'!C25=0,"","(1+r)")</f>
        <v>(1+r)</v>
      </c>
      <c r="AB11" s="256" t="str">
        <f>IF('Effektiv rente serielån'!C25=0,"","-5")</f>
        <v>-5</v>
      </c>
      <c r="AC11" s="254" t="str">
        <f>IF('Effektiv rente serielån'!C26=0,"","+")</f>
        <v>+</v>
      </c>
      <c r="AD11" s="254">
        <f>IF('Effektiv rente serielån'!C26=0,"",'Effektiv rente serielån'!C26)</f>
        <v>241500</v>
      </c>
      <c r="AE11" s="254" t="str">
        <f>IF('Effektiv rente serielån'!C26=0,"","*")</f>
        <v>*</v>
      </c>
      <c r="AF11" s="254" t="str">
        <f>IF('Effektiv rente serielån'!C26=0,"","(1+r)")</f>
        <v>(1+r)</v>
      </c>
      <c r="AG11" s="256" t="str">
        <f>IF('Effektiv rente serielån'!C26=0,"","-6")</f>
        <v>-6</v>
      </c>
      <c r="AH11" s="254" t="str">
        <f>IF('Effektiv rente serielån'!C27=0,"","+")</f>
        <v>+</v>
      </c>
      <c r="AI11" s="254">
        <f>IF('Effektiv rente serielån'!C27=0,"",'Effektiv rente serielån'!C27)</f>
        <v>235200</v>
      </c>
      <c r="AJ11" s="254" t="str">
        <f>IF('Effektiv rente serielån'!C27=0,"","*")</f>
        <v>*</v>
      </c>
      <c r="AK11" s="254" t="str">
        <f>IF('Effektiv rente serielån'!C27=0,"","(1+r)")</f>
        <v>(1+r)</v>
      </c>
      <c r="AL11" s="256" t="str">
        <f>IF('Effektiv rente serielån'!C27=0,"","-7")</f>
        <v>-7</v>
      </c>
      <c r="AM11" s="254" t="str">
        <f>IF('Effektiv rente serielån'!C28=0,"","+")</f>
        <v>+</v>
      </c>
      <c r="AN11" s="254">
        <f>IF('Effektiv rente serielån'!C28=0,"",'Effektiv rente serielån'!C28)</f>
        <v>228900</v>
      </c>
      <c r="AO11" s="254" t="str">
        <f>IF('Effektiv rente serielån'!C28=0,"","*")</f>
        <v>*</v>
      </c>
      <c r="AP11" s="254" t="str">
        <f>IF('Effektiv rente serielån'!C28=0,"","(1+r)")</f>
        <v>(1+r)</v>
      </c>
      <c r="AQ11" s="256" t="str">
        <f>IF('Effektiv rente serielån'!C28=0,"","-8")</f>
        <v>-8</v>
      </c>
      <c r="AR11" s="254" t="str">
        <f>IF('Effektiv rente serielån'!C29=0,"","+")</f>
        <v>+</v>
      </c>
      <c r="AS11" s="254">
        <f>IF('Effektiv rente serielån'!C29=0,"",'Effektiv rente serielån'!C29)</f>
        <v>222600</v>
      </c>
      <c r="AT11" s="254" t="str">
        <f>IF('Effektiv rente serielån'!C29=0,"","*")</f>
        <v>*</v>
      </c>
      <c r="AU11" s="254" t="str">
        <f>IF('Effektiv rente serielån'!C29=0,"","(1+r)")</f>
        <v>(1+r)</v>
      </c>
      <c r="AV11" s="256" t="str">
        <f>IF('Effektiv rente serielån'!C29=0,"","-9")</f>
        <v>-9</v>
      </c>
      <c r="AW11" s="254" t="str">
        <f>IF('Effektiv rente serielån'!C30=0,"","+")</f>
        <v>+</v>
      </c>
      <c r="AX11" s="254">
        <f>IF('Effektiv rente serielån'!C30=0,"",'Effektiv rente serielån'!C30)</f>
        <v>216300</v>
      </c>
      <c r="AY11" s="254" t="str">
        <f>IF('Effektiv rente serielån'!C30=0,"","*")</f>
        <v>*</v>
      </c>
      <c r="AZ11" s="254" t="str">
        <f>IF('Effektiv rente serielån'!C30=0,"","(1+r)")</f>
        <v>(1+r)</v>
      </c>
      <c r="BA11" s="256" t="str">
        <f>IF('Effektiv rente serielån'!C30=0,"","-10")</f>
        <v>-10</v>
      </c>
    </row>
    <row r="12" spans="1:53" ht="20.25" customHeight="1" x14ac:dyDescent="0.35">
      <c r="A12" s="471" t="s">
        <v>156</v>
      </c>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row>
    <row r="13" spans="1:53" ht="24" customHeight="1" x14ac:dyDescent="0.35">
      <c r="A13" s="496" t="s">
        <v>151</v>
      </c>
      <c r="B13" s="496"/>
      <c r="C13" s="257" t="s">
        <v>120</v>
      </c>
      <c r="D13" s="257"/>
      <c r="E13" s="258">
        <f>IRR('Effektiv rente serielån'!C20:C380)</f>
        <v>4.0086029891093E-2</v>
      </c>
    </row>
    <row r="14" spans="1:53" ht="24" customHeight="1" x14ac:dyDescent="0.35">
      <c r="A14" s="471" t="s">
        <v>170</v>
      </c>
      <c r="B14" s="471"/>
      <c r="C14" s="471"/>
      <c r="D14" s="471"/>
      <c r="E14" s="471"/>
    </row>
    <row r="15" spans="1:53" ht="25.15" customHeight="1" thickBot="1" x14ac:dyDescent="0.45">
      <c r="A15" s="497" t="s">
        <v>151</v>
      </c>
      <c r="B15" s="497"/>
      <c r="C15" s="1" t="s">
        <v>120</v>
      </c>
      <c r="D15" s="1"/>
      <c r="E15" s="259">
        <f>E13</f>
        <v>4.0086029891093E-2</v>
      </c>
    </row>
    <row r="16" spans="1:53" ht="13" thickTop="1" x14ac:dyDescent="0.25"/>
    <row r="17" spans="1:20" ht="21" customHeight="1" x14ac:dyDescent="0.35">
      <c r="A17" s="498" t="str">
        <f>IF('Effektiv rente serielån'!D9=1,"",CONCATENATE("Da terminerne på lånet er ",'Effektiv rente serielån'!D9," gange pr. år skal følgende beregning foretages:"))</f>
        <v/>
      </c>
      <c r="B17" s="498"/>
      <c r="C17" s="498"/>
      <c r="D17" s="498"/>
      <c r="E17" s="498"/>
      <c r="F17" s="498"/>
      <c r="G17" s="498"/>
      <c r="H17" s="498"/>
      <c r="I17" s="498"/>
      <c r="J17" s="498"/>
      <c r="K17" s="498"/>
      <c r="L17" s="498"/>
      <c r="M17" s="498"/>
      <c r="N17" s="498"/>
      <c r="O17" s="498"/>
      <c r="P17" s="498"/>
      <c r="Q17" s="498"/>
      <c r="R17" s="498"/>
      <c r="S17" s="498"/>
      <c r="T17" s="498"/>
    </row>
    <row r="18" spans="1:20" ht="32.5" customHeight="1" x14ac:dyDescent="0.35">
      <c r="A18" s="499" t="str">
        <f>IF('Effektiv rente serielån'!$D$9=1,"","(1+r)")</f>
        <v/>
      </c>
      <c r="B18" s="499"/>
      <c r="C18" s="222" t="str">
        <f>IF('Effektiv rente serielån'!$D$9=1,"",'Effektiv rente serielån'!$D$9)</f>
        <v/>
      </c>
      <c r="D18" s="260" t="str">
        <f>IF('Effektiv rente serielån'!$D$9=1,"","-1")</f>
        <v/>
      </c>
      <c r="E18" s="3" t="str">
        <f>IF('Effektiv rente serielån'!$D$9=1,"",CONCATENATE("="," Årlig rente"))</f>
        <v/>
      </c>
    </row>
    <row r="19" spans="1:20" ht="23.5" customHeight="1" x14ac:dyDescent="0.35">
      <c r="A19" s="261" t="str">
        <f>IF('Effektiv rente serielån'!$D$9=1,"","Ved at indsætte fås:")</f>
        <v/>
      </c>
      <c r="B19" s="261"/>
      <c r="C19" s="261"/>
      <c r="D19" s="261"/>
      <c r="E19" s="261"/>
      <c r="F19" s="261"/>
      <c r="G19" s="261"/>
      <c r="H19" s="116"/>
      <c r="I19" s="116"/>
      <c r="J19" s="116"/>
      <c r="K19" s="116"/>
      <c r="L19" s="116"/>
      <c r="M19" s="116"/>
      <c r="N19" s="116"/>
      <c r="O19" s="116"/>
      <c r="P19" s="116"/>
      <c r="Q19" s="116"/>
      <c r="R19" s="116"/>
      <c r="S19" s="116"/>
      <c r="T19" s="116"/>
    </row>
    <row r="20" spans="1:20" ht="30.65" customHeight="1" x14ac:dyDescent="0.35">
      <c r="A20" s="500" t="str">
        <f>IF('Effektiv rente serielån'!D9=1,"",CONCATENATE("(1+",ROUND(E15,4),")"))</f>
        <v/>
      </c>
      <c r="B20" s="500"/>
      <c r="C20" s="222" t="str">
        <f>IF('Effektiv rente serielån'!$D$9=1,"",'Effektiv rente serielån'!$D$9)</f>
        <v/>
      </c>
      <c r="D20" s="260" t="str">
        <f>IF('Effektiv rente serielån'!$D$9=1,"","-1")</f>
        <v/>
      </c>
      <c r="E20" s="3" t="str">
        <f>IF('Effektiv rente serielån'!$D$9=1,"",CONCATENATE("="," Årlig rente"))</f>
        <v/>
      </c>
    </row>
    <row r="21" spans="1:20" ht="31.15" customHeight="1" x14ac:dyDescent="0.35">
      <c r="A21" s="473" t="str">
        <f>IF('Effektiv rente serielån'!D9=1,"",'Effektiv rente serielån'!D15)</f>
        <v/>
      </c>
      <c r="B21" s="473"/>
      <c r="C21" s="473"/>
      <c r="D21" s="473"/>
      <c r="E21" s="3" t="str">
        <f>E20</f>
        <v/>
      </c>
    </row>
    <row r="22" spans="1:20" ht="17.5" x14ac:dyDescent="0.35">
      <c r="A22" s="471" t="str">
        <f>IF('Effektiv rente serielån'!D9=1,"","Eller udtrykt i %:")</f>
        <v/>
      </c>
      <c r="B22" s="471"/>
      <c r="C22" s="471"/>
      <c r="D22" s="471"/>
      <c r="E22" s="471"/>
    </row>
    <row r="23" spans="1:20" ht="24.65" customHeight="1" x14ac:dyDescent="0.4">
      <c r="A23" s="467" t="str">
        <f>IF('Effektiv rente serielån'!$D$9=1,"",CONCATENATE("Årlig rente = ",ROUND('Effektiv rente serielån'!D15*100,2),"%"))</f>
        <v/>
      </c>
      <c r="B23" s="467"/>
      <c r="C23" s="467"/>
      <c r="D23" s="467"/>
      <c r="E23" s="467"/>
      <c r="F23" s="467"/>
    </row>
  </sheetData>
  <mergeCells count="80">
    <mergeCell ref="A23:F23"/>
    <mergeCell ref="A10:BA10"/>
    <mergeCell ref="A11:B11"/>
    <mergeCell ref="A12:BA12"/>
    <mergeCell ref="A13:B13"/>
    <mergeCell ref="A14:E14"/>
    <mergeCell ref="A15:B15"/>
    <mergeCell ref="A17:T17"/>
    <mergeCell ref="A18:B18"/>
    <mergeCell ref="A20:B20"/>
    <mergeCell ref="A21:D21"/>
    <mergeCell ref="A22:E22"/>
    <mergeCell ref="A9:BA9"/>
    <mergeCell ref="A8:D8"/>
    <mergeCell ref="E8:H8"/>
    <mergeCell ref="I8:M8"/>
    <mergeCell ref="N8:R8"/>
    <mergeCell ref="S8:W8"/>
    <mergeCell ref="X8:AB8"/>
    <mergeCell ref="AC8:AG8"/>
    <mergeCell ref="AH8:AL8"/>
    <mergeCell ref="AM8:AQ8"/>
    <mergeCell ref="AR8:AV8"/>
    <mergeCell ref="AW8:BA8"/>
    <mergeCell ref="AW7:BA7"/>
    <mergeCell ref="AC6:AG6"/>
    <mergeCell ref="AH6:AL6"/>
    <mergeCell ref="AM6:AQ6"/>
    <mergeCell ref="AR6:AV6"/>
    <mergeCell ref="AW6:BA6"/>
    <mergeCell ref="AC7:AG7"/>
    <mergeCell ref="AH7:AL7"/>
    <mergeCell ref="AM7:AQ7"/>
    <mergeCell ref="AR7:AV7"/>
    <mergeCell ref="X6:AB6"/>
    <mergeCell ref="A7:C7"/>
    <mergeCell ref="E7:H7"/>
    <mergeCell ref="I7:M7"/>
    <mergeCell ref="N7:R7"/>
    <mergeCell ref="S7:W7"/>
    <mergeCell ref="X7:AB7"/>
    <mergeCell ref="A6:D6"/>
    <mergeCell ref="E6:H6"/>
    <mergeCell ref="I6:M6"/>
    <mergeCell ref="N6:R6"/>
    <mergeCell ref="S6:W6"/>
    <mergeCell ref="AW4:BA4"/>
    <mergeCell ref="A5:D5"/>
    <mergeCell ref="E5:H5"/>
    <mergeCell ref="I5:M5"/>
    <mergeCell ref="N5:R5"/>
    <mergeCell ref="S5:W5"/>
    <mergeCell ref="X5:AB5"/>
    <mergeCell ref="AC5:AG5"/>
    <mergeCell ref="AH5:AL5"/>
    <mergeCell ref="AM5:AQ5"/>
    <mergeCell ref="AR5:AV5"/>
    <mergeCell ref="AW5:BA5"/>
    <mergeCell ref="X4:AB4"/>
    <mergeCell ref="AC4:AG4"/>
    <mergeCell ref="AH4:AL4"/>
    <mergeCell ref="AM4:AQ4"/>
    <mergeCell ref="AR4:AV4"/>
    <mergeCell ref="A4:D4"/>
    <mergeCell ref="E4:H4"/>
    <mergeCell ref="I4:M4"/>
    <mergeCell ref="N4:R4"/>
    <mergeCell ref="S4:W4"/>
    <mergeCell ref="A1:BA1"/>
    <mergeCell ref="A2:BA2"/>
    <mergeCell ref="E3:G3"/>
    <mergeCell ref="I3:L3"/>
    <mergeCell ref="N3:Q3"/>
    <mergeCell ref="S3:V3"/>
    <mergeCell ref="X3:AA3"/>
    <mergeCell ref="AC3:AF3"/>
    <mergeCell ref="AH3:AK3"/>
    <mergeCell ref="AM3:AP3"/>
    <mergeCell ref="AR3:AU3"/>
    <mergeCell ref="AW3:AZ3"/>
  </mergeCells>
  <pageMargins left="0.39370078740157483" right="0.39370078740157483" top="0.98425196850393704" bottom="0.98425196850393704" header="0" footer="0"/>
  <pageSetup paperSize="9" scale="55"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1"/>
  <sheetViews>
    <sheetView topLeftCell="A2" zoomScale="150" workbookViewId="0">
      <selection activeCell="D8" sqref="D8"/>
    </sheetView>
  </sheetViews>
  <sheetFormatPr defaultRowHeight="12.5" x14ac:dyDescent="0.25"/>
  <cols>
    <col min="1" max="1" width="6.1796875" customWidth="1"/>
    <col min="2" max="2" width="14.453125" customWidth="1"/>
    <col min="3" max="3" width="15" customWidth="1"/>
    <col min="4" max="4" width="16.7265625" customWidth="1"/>
    <col min="5" max="5" width="11.7265625" customWidth="1"/>
    <col min="6" max="6" width="12.453125" customWidth="1"/>
    <col min="7" max="7" width="14.453125" customWidth="1"/>
  </cols>
  <sheetData>
    <row r="1" spans="1:11" ht="25.5" thickBot="1" x14ac:dyDescent="0.55000000000000004">
      <c r="A1" s="434" t="s">
        <v>171</v>
      </c>
      <c r="B1" s="435"/>
      <c r="C1" s="435"/>
      <c r="D1" s="435"/>
      <c r="E1" s="435"/>
      <c r="F1" s="435"/>
      <c r="G1" s="436"/>
    </row>
    <row r="2" spans="1:11" x14ac:dyDescent="0.25">
      <c r="A2" s="437" t="s">
        <v>122</v>
      </c>
      <c r="B2" s="438"/>
      <c r="C2" s="438"/>
      <c r="D2" s="262">
        <v>2010000</v>
      </c>
      <c r="E2" s="65"/>
      <c r="F2" s="65"/>
      <c r="G2" s="176"/>
    </row>
    <row r="3" spans="1:11" hidden="1" x14ac:dyDescent="0.25">
      <c r="A3" s="19" t="s">
        <v>91</v>
      </c>
      <c r="B3" s="65"/>
      <c r="C3" s="65"/>
      <c r="D3" s="263">
        <f>D2*-1</f>
        <v>-2010000</v>
      </c>
      <c r="E3" s="65"/>
      <c r="F3" s="65"/>
      <c r="G3" s="176"/>
    </row>
    <row r="4" spans="1:11" x14ac:dyDescent="0.25">
      <c r="A4" s="432" t="s">
        <v>123</v>
      </c>
      <c r="B4" s="433"/>
      <c r="C4" s="433"/>
      <c r="D4" s="264">
        <v>100</v>
      </c>
      <c r="E4" s="65"/>
      <c r="F4" s="65"/>
      <c r="G4" s="176"/>
    </row>
    <row r="5" spans="1:11" x14ac:dyDescent="0.25">
      <c r="A5" s="501" t="s">
        <v>160</v>
      </c>
      <c r="B5" s="502"/>
      <c r="C5" s="502"/>
      <c r="D5" s="265">
        <v>10000</v>
      </c>
      <c r="E5" s="65"/>
      <c r="F5" s="65"/>
      <c r="G5" s="176"/>
    </row>
    <row r="6" spans="1:11" ht="13" thickBot="1" x14ac:dyDescent="0.3">
      <c r="A6" s="501" t="s">
        <v>125</v>
      </c>
      <c r="B6" s="502"/>
      <c r="C6" s="502"/>
      <c r="D6" s="229">
        <f>(D2*(D4/100))-D5</f>
        <v>2000000</v>
      </c>
      <c r="E6" s="65"/>
      <c r="F6" s="65"/>
      <c r="G6" s="176"/>
    </row>
    <row r="7" spans="1:11" ht="13" thickTop="1" x14ac:dyDescent="0.25">
      <c r="A7" s="501" t="s">
        <v>126</v>
      </c>
      <c r="B7" s="502"/>
      <c r="C7" s="502"/>
      <c r="D7" s="266">
        <v>0.06</v>
      </c>
      <c r="E7" s="65"/>
      <c r="F7" s="65"/>
      <c r="G7" s="176"/>
    </row>
    <row r="8" spans="1:11" x14ac:dyDescent="0.25">
      <c r="A8" s="501" t="s">
        <v>127</v>
      </c>
      <c r="B8" s="502"/>
      <c r="C8" s="502"/>
      <c r="D8" s="267">
        <v>10</v>
      </c>
      <c r="E8" s="65"/>
      <c r="F8" s="65"/>
      <c r="G8" s="176"/>
    </row>
    <row r="9" spans="1:11" x14ac:dyDescent="0.25">
      <c r="A9" s="501" t="s">
        <v>128</v>
      </c>
      <c r="B9" s="502"/>
      <c r="C9" s="502"/>
      <c r="D9" s="267">
        <v>2</v>
      </c>
      <c r="E9" s="65"/>
      <c r="F9" s="65"/>
      <c r="G9" s="176"/>
    </row>
    <row r="10" spans="1:11" x14ac:dyDescent="0.25">
      <c r="A10" s="501" t="s">
        <v>129</v>
      </c>
      <c r="B10" s="502"/>
      <c r="C10" s="502"/>
      <c r="D10" s="182">
        <f>D8*D9</f>
        <v>20</v>
      </c>
      <c r="E10" s="65"/>
      <c r="F10" s="65"/>
      <c r="G10" s="176"/>
    </row>
    <row r="11" spans="1:11" x14ac:dyDescent="0.25">
      <c r="A11" s="501" t="s">
        <v>172</v>
      </c>
      <c r="B11" s="502"/>
      <c r="C11" s="502"/>
      <c r="D11" s="183">
        <f>D7/D9</f>
        <v>0.03</v>
      </c>
      <c r="E11" s="65"/>
      <c r="F11" s="65"/>
      <c r="G11" s="176"/>
    </row>
    <row r="12" spans="1:11" x14ac:dyDescent="0.25">
      <c r="A12" s="501" t="s">
        <v>165</v>
      </c>
      <c r="B12" s="502"/>
      <c r="C12" s="502"/>
      <c r="D12" s="184">
        <f>D2*D11*-1</f>
        <v>-60300</v>
      </c>
      <c r="E12" s="442" t="s">
        <v>173</v>
      </c>
      <c r="F12" s="443"/>
      <c r="G12" s="444"/>
    </row>
    <row r="13" spans="1:11" hidden="1" x14ac:dyDescent="0.25">
      <c r="A13" s="432" t="s">
        <v>133</v>
      </c>
      <c r="B13" s="433"/>
      <c r="C13" s="433"/>
      <c r="D13" s="268">
        <v>0</v>
      </c>
      <c r="E13" s="65"/>
      <c r="F13" s="65"/>
      <c r="G13" s="176"/>
    </row>
    <row r="14" spans="1:11" x14ac:dyDescent="0.25">
      <c r="A14" s="503"/>
      <c r="B14" s="504"/>
      <c r="C14" s="504"/>
      <c r="D14" s="505"/>
      <c r="E14" s="59"/>
      <c r="F14" s="59"/>
      <c r="G14" s="190"/>
      <c r="H14" s="189"/>
      <c r="I14" s="189"/>
      <c r="J14" s="189"/>
      <c r="K14" s="189"/>
    </row>
    <row r="15" spans="1:11" ht="18" x14ac:dyDescent="0.4">
      <c r="A15" s="442" t="s">
        <v>163</v>
      </c>
      <c r="B15" s="443"/>
      <c r="C15" s="443"/>
      <c r="D15" s="269">
        <f>(POWER((RATE(D10,D12-D13,D6,D3)+1),D9))-1</f>
        <v>6.1591128145311647E-2</v>
      </c>
      <c r="E15" s="442" t="str">
        <f>E12</f>
        <v>(Beregning: se note til stående lån)</v>
      </c>
      <c r="F15" s="443"/>
      <c r="G15" s="444"/>
      <c r="H15" s="189"/>
      <c r="I15" s="189"/>
      <c r="J15" s="189"/>
      <c r="K15" s="189"/>
    </row>
    <row r="16" spans="1:11" ht="13" thickBot="1" x14ac:dyDescent="0.3">
      <c r="A16" s="445"/>
      <c r="B16" s="446"/>
      <c r="C16" s="446"/>
      <c r="D16" s="447"/>
      <c r="E16" s="59"/>
      <c r="F16" s="270"/>
      <c r="G16" s="190"/>
      <c r="H16" s="189"/>
      <c r="I16" s="189"/>
      <c r="J16" s="189"/>
      <c r="K16" s="189"/>
    </row>
    <row r="17" spans="1:11" ht="13" thickBot="1" x14ac:dyDescent="0.3">
      <c r="A17" s="191"/>
      <c r="B17" s="193"/>
      <c r="C17" s="193"/>
      <c r="D17" s="193"/>
      <c r="E17" s="193"/>
      <c r="F17" s="193"/>
      <c r="G17" s="194"/>
      <c r="H17" s="189"/>
      <c r="I17" s="189"/>
      <c r="J17" s="189"/>
      <c r="K17" s="189"/>
    </row>
    <row r="18" spans="1:11" ht="13" x14ac:dyDescent="0.3">
      <c r="A18" s="236" t="str">
        <f>CONCATENATE("Amortisationstabel for stående lån (",D10," terminer)")</f>
        <v>Amortisationstabel for stående lån (20 terminer)</v>
      </c>
      <c r="B18" s="59"/>
      <c r="C18" s="59"/>
      <c r="D18" s="59"/>
      <c r="E18" s="59"/>
      <c r="F18" s="59"/>
      <c r="G18" s="190"/>
      <c r="H18" s="189"/>
      <c r="I18" s="189"/>
      <c r="J18" s="189"/>
      <c r="K18" s="189"/>
    </row>
    <row r="19" spans="1:11" x14ac:dyDescent="0.25">
      <c r="A19" s="11" t="s">
        <v>135</v>
      </c>
      <c r="B19" s="59" t="s">
        <v>136</v>
      </c>
      <c r="C19" s="59" t="s">
        <v>174</v>
      </c>
      <c r="D19" s="239" t="s">
        <v>165</v>
      </c>
      <c r="E19" s="59" t="s">
        <v>139</v>
      </c>
      <c r="F19" s="59" t="s">
        <v>140</v>
      </c>
      <c r="G19" s="190" t="s">
        <v>141</v>
      </c>
      <c r="H19" s="189"/>
      <c r="I19" s="189"/>
      <c r="J19" s="189"/>
      <c r="K19" s="189"/>
    </row>
    <row r="20" spans="1:11" x14ac:dyDescent="0.25">
      <c r="A20" s="11">
        <v>1</v>
      </c>
      <c r="B20" s="240">
        <f>D2</f>
        <v>2010000</v>
      </c>
      <c r="C20" s="240">
        <f>IF(D20=0,0,D20+$D$13)</f>
        <v>60300</v>
      </c>
      <c r="D20" s="240">
        <f>E20+F20</f>
        <v>60300</v>
      </c>
      <c r="E20" s="240">
        <f>D12*-1</f>
        <v>60300</v>
      </c>
      <c r="F20" s="199">
        <f t="shared" ref="F20:F83" si="0">IF(A20=$D$10,$D$2,0)</f>
        <v>0</v>
      </c>
      <c r="G20" s="241">
        <f t="shared" ref="G20:G83" si="1">B20-F20</f>
        <v>2010000</v>
      </c>
      <c r="H20" s="189"/>
      <c r="I20" s="189"/>
      <c r="J20" s="189"/>
      <c r="K20" s="189"/>
    </row>
    <row r="21" spans="1:11" x14ac:dyDescent="0.25">
      <c r="A21" s="19">
        <f t="shared" ref="A21:A84" si="2">A20+1</f>
        <v>2</v>
      </c>
      <c r="B21" s="199">
        <f t="shared" ref="B21:B84" si="3">B20-F20</f>
        <v>2010000</v>
      </c>
      <c r="C21" s="240">
        <f t="shared" ref="C21:C84" si="4">IF(D21=0,0,D21+$D$13)</f>
        <v>60300</v>
      </c>
      <c r="D21" s="240">
        <f t="shared" ref="D21:D84" si="5">E21+F21</f>
        <v>60300</v>
      </c>
      <c r="E21" s="199">
        <f t="shared" ref="E21:E84" si="6">IF(B21&gt;0,E20,0)</f>
        <v>60300</v>
      </c>
      <c r="F21" s="199">
        <f t="shared" si="0"/>
        <v>0</v>
      </c>
      <c r="G21" s="241">
        <f t="shared" si="1"/>
        <v>2010000</v>
      </c>
    </row>
    <row r="22" spans="1:11" x14ac:dyDescent="0.25">
      <c r="A22" s="19">
        <f t="shared" si="2"/>
        <v>3</v>
      </c>
      <c r="B22" s="199">
        <f t="shared" si="3"/>
        <v>2010000</v>
      </c>
      <c r="C22" s="240">
        <f t="shared" si="4"/>
        <v>60300</v>
      </c>
      <c r="D22" s="240">
        <f t="shared" si="5"/>
        <v>60300</v>
      </c>
      <c r="E22" s="199">
        <f t="shared" si="6"/>
        <v>60300</v>
      </c>
      <c r="F22" s="199">
        <f t="shared" si="0"/>
        <v>0</v>
      </c>
      <c r="G22" s="241">
        <f t="shared" si="1"/>
        <v>2010000</v>
      </c>
    </row>
    <row r="23" spans="1:11" x14ac:dyDescent="0.25">
      <c r="A23" s="19">
        <f t="shared" si="2"/>
        <v>4</v>
      </c>
      <c r="B23" s="199">
        <f t="shared" si="3"/>
        <v>2010000</v>
      </c>
      <c r="C23" s="240">
        <f t="shared" si="4"/>
        <v>60300</v>
      </c>
      <c r="D23" s="240">
        <f t="shared" si="5"/>
        <v>60300</v>
      </c>
      <c r="E23" s="199">
        <f t="shared" si="6"/>
        <v>60300</v>
      </c>
      <c r="F23" s="199">
        <f t="shared" si="0"/>
        <v>0</v>
      </c>
      <c r="G23" s="241">
        <f t="shared" si="1"/>
        <v>2010000</v>
      </c>
    </row>
    <row r="24" spans="1:11" x14ac:dyDescent="0.25">
      <c r="A24" s="19">
        <f t="shared" si="2"/>
        <v>5</v>
      </c>
      <c r="B24" s="199">
        <f t="shared" si="3"/>
        <v>2010000</v>
      </c>
      <c r="C24" s="240">
        <f t="shared" si="4"/>
        <v>60300</v>
      </c>
      <c r="D24" s="240">
        <f t="shared" si="5"/>
        <v>60300</v>
      </c>
      <c r="E24" s="199">
        <f t="shared" si="6"/>
        <v>60300</v>
      </c>
      <c r="F24" s="199">
        <f t="shared" si="0"/>
        <v>0</v>
      </c>
      <c r="G24" s="241">
        <f t="shared" si="1"/>
        <v>2010000</v>
      </c>
    </row>
    <row r="25" spans="1:11" x14ac:dyDescent="0.25">
      <c r="A25" s="19">
        <f t="shared" si="2"/>
        <v>6</v>
      </c>
      <c r="B25" s="199">
        <f t="shared" si="3"/>
        <v>2010000</v>
      </c>
      <c r="C25" s="240">
        <f t="shared" si="4"/>
        <v>60300</v>
      </c>
      <c r="D25" s="240">
        <f t="shared" si="5"/>
        <v>60300</v>
      </c>
      <c r="E25" s="199">
        <f t="shared" si="6"/>
        <v>60300</v>
      </c>
      <c r="F25" s="199">
        <f t="shared" si="0"/>
        <v>0</v>
      </c>
      <c r="G25" s="241">
        <f t="shared" si="1"/>
        <v>2010000</v>
      </c>
    </row>
    <row r="26" spans="1:11" x14ac:dyDescent="0.25">
      <c r="A26" s="19">
        <f t="shared" si="2"/>
        <v>7</v>
      </c>
      <c r="B26" s="199">
        <f t="shared" si="3"/>
        <v>2010000</v>
      </c>
      <c r="C26" s="240">
        <f t="shared" si="4"/>
        <v>60300</v>
      </c>
      <c r="D26" s="240">
        <f t="shared" si="5"/>
        <v>60300</v>
      </c>
      <c r="E26" s="199">
        <f t="shared" si="6"/>
        <v>60300</v>
      </c>
      <c r="F26" s="199">
        <f t="shared" si="0"/>
        <v>0</v>
      </c>
      <c r="G26" s="241">
        <f t="shared" si="1"/>
        <v>2010000</v>
      </c>
    </row>
    <row r="27" spans="1:11" x14ac:dyDescent="0.25">
      <c r="A27" s="19">
        <f t="shared" si="2"/>
        <v>8</v>
      </c>
      <c r="B27" s="199">
        <f t="shared" si="3"/>
        <v>2010000</v>
      </c>
      <c r="C27" s="240">
        <f t="shared" si="4"/>
        <v>60300</v>
      </c>
      <c r="D27" s="240">
        <f t="shared" si="5"/>
        <v>60300</v>
      </c>
      <c r="E27" s="199">
        <f t="shared" si="6"/>
        <v>60300</v>
      </c>
      <c r="F27" s="199">
        <f t="shared" si="0"/>
        <v>0</v>
      </c>
      <c r="G27" s="241">
        <f t="shared" si="1"/>
        <v>2010000</v>
      </c>
    </row>
    <row r="28" spans="1:11" x14ac:dyDescent="0.25">
      <c r="A28" s="19">
        <f t="shared" si="2"/>
        <v>9</v>
      </c>
      <c r="B28" s="199">
        <f t="shared" si="3"/>
        <v>2010000</v>
      </c>
      <c r="C28" s="240">
        <f t="shared" si="4"/>
        <v>60300</v>
      </c>
      <c r="D28" s="240">
        <f t="shared" si="5"/>
        <v>60300</v>
      </c>
      <c r="E28" s="199">
        <f t="shared" si="6"/>
        <v>60300</v>
      </c>
      <c r="F28" s="199">
        <f t="shared" si="0"/>
        <v>0</v>
      </c>
      <c r="G28" s="241">
        <f t="shared" si="1"/>
        <v>2010000</v>
      </c>
    </row>
    <row r="29" spans="1:11" x14ac:dyDescent="0.25">
      <c r="A29" s="19">
        <f t="shared" si="2"/>
        <v>10</v>
      </c>
      <c r="B29" s="199">
        <f t="shared" si="3"/>
        <v>2010000</v>
      </c>
      <c r="C29" s="240">
        <f t="shared" si="4"/>
        <v>60300</v>
      </c>
      <c r="D29" s="240">
        <f t="shared" si="5"/>
        <v>60300</v>
      </c>
      <c r="E29" s="199">
        <f t="shared" si="6"/>
        <v>60300</v>
      </c>
      <c r="F29" s="199">
        <f t="shared" si="0"/>
        <v>0</v>
      </c>
      <c r="G29" s="241">
        <f t="shared" si="1"/>
        <v>2010000</v>
      </c>
    </row>
    <row r="30" spans="1:11" x14ac:dyDescent="0.25">
      <c r="A30" s="19">
        <f t="shared" si="2"/>
        <v>11</v>
      </c>
      <c r="B30" s="199">
        <f t="shared" si="3"/>
        <v>2010000</v>
      </c>
      <c r="C30" s="240">
        <f t="shared" si="4"/>
        <v>60300</v>
      </c>
      <c r="D30" s="240">
        <f t="shared" si="5"/>
        <v>60300</v>
      </c>
      <c r="E30" s="199">
        <f t="shared" si="6"/>
        <v>60300</v>
      </c>
      <c r="F30" s="199">
        <f t="shared" si="0"/>
        <v>0</v>
      </c>
      <c r="G30" s="241">
        <f t="shared" si="1"/>
        <v>2010000</v>
      </c>
    </row>
    <row r="31" spans="1:11" x14ac:dyDescent="0.25">
      <c r="A31" s="19">
        <f t="shared" si="2"/>
        <v>12</v>
      </c>
      <c r="B31" s="199">
        <f t="shared" si="3"/>
        <v>2010000</v>
      </c>
      <c r="C31" s="240">
        <f t="shared" si="4"/>
        <v>60300</v>
      </c>
      <c r="D31" s="240">
        <f t="shared" si="5"/>
        <v>60300</v>
      </c>
      <c r="E31" s="199">
        <f t="shared" si="6"/>
        <v>60300</v>
      </c>
      <c r="F31" s="199">
        <f t="shared" si="0"/>
        <v>0</v>
      </c>
      <c r="G31" s="241">
        <f t="shared" si="1"/>
        <v>2010000</v>
      </c>
    </row>
    <row r="32" spans="1:11" x14ac:dyDescent="0.25">
      <c r="A32" s="19">
        <f t="shared" si="2"/>
        <v>13</v>
      </c>
      <c r="B32" s="199">
        <f t="shared" si="3"/>
        <v>2010000</v>
      </c>
      <c r="C32" s="240">
        <f t="shared" si="4"/>
        <v>60300</v>
      </c>
      <c r="D32" s="240">
        <f t="shared" si="5"/>
        <v>60300</v>
      </c>
      <c r="E32" s="199">
        <f t="shared" si="6"/>
        <v>60300</v>
      </c>
      <c r="F32" s="199">
        <f t="shared" si="0"/>
        <v>0</v>
      </c>
      <c r="G32" s="241">
        <f t="shared" si="1"/>
        <v>2010000</v>
      </c>
    </row>
    <row r="33" spans="1:7" x14ac:dyDescent="0.25">
      <c r="A33" s="19">
        <f t="shared" si="2"/>
        <v>14</v>
      </c>
      <c r="B33" s="199">
        <f t="shared" si="3"/>
        <v>2010000</v>
      </c>
      <c r="C33" s="240">
        <f t="shared" si="4"/>
        <v>60300</v>
      </c>
      <c r="D33" s="240">
        <f t="shared" si="5"/>
        <v>60300</v>
      </c>
      <c r="E33" s="199">
        <f t="shared" si="6"/>
        <v>60300</v>
      </c>
      <c r="F33" s="199">
        <f t="shared" si="0"/>
        <v>0</v>
      </c>
      <c r="G33" s="241">
        <f t="shared" si="1"/>
        <v>2010000</v>
      </c>
    </row>
    <row r="34" spans="1:7" x14ac:dyDescent="0.25">
      <c r="A34" s="19">
        <f t="shared" si="2"/>
        <v>15</v>
      </c>
      <c r="B34" s="199">
        <f t="shared" si="3"/>
        <v>2010000</v>
      </c>
      <c r="C34" s="240">
        <f t="shared" si="4"/>
        <v>60300</v>
      </c>
      <c r="D34" s="240">
        <f t="shared" si="5"/>
        <v>60300</v>
      </c>
      <c r="E34" s="199">
        <f t="shared" si="6"/>
        <v>60300</v>
      </c>
      <c r="F34" s="199">
        <f t="shared" si="0"/>
        <v>0</v>
      </c>
      <c r="G34" s="241">
        <f t="shared" si="1"/>
        <v>2010000</v>
      </c>
    </row>
    <row r="35" spans="1:7" x14ac:dyDescent="0.25">
      <c r="A35" s="19">
        <f t="shared" si="2"/>
        <v>16</v>
      </c>
      <c r="B35" s="199">
        <f t="shared" si="3"/>
        <v>2010000</v>
      </c>
      <c r="C35" s="240">
        <f t="shared" si="4"/>
        <v>60300</v>
      </c>
      <c r="D35" s="240">
        <f t="shared" si="5"/>
        <v>60300</v>
      </c>
      <c r="E35" s="199">
        <f t="shared" si="6"/>
        <v>60300</v>
      </c>
      <c r="F35" s="199">
        <f t="shared" si="0"/>
        <v>0</v>
      </c>
      <c r="G35" s="241">
        <f t="shared" si="1"/>
        <v>2010000</v>
      </c>
    </row>
    <row r="36" spans="1:7" x14ac:dyDescent="0.25">
      <c r="A36" s="19">
        <f t="shared" si="2"/>
        <v>17</v>
      </c>
      <c r="B36" s="199">
        <f t="shared" si="3"/>
        <v>2010000</v>
      </c>
      <c r="C36" s="240">
        <f t="shared" si="4"/>
        <v>60300</v>
      </c>
      <c r="D36" s="240">
        <f t="shared" si="5"/>
        <v>60300</v>
      </c>
      <c r="E36" s="199">
        <f t="shared" si="6"/>
        <v>60300</v>
      </c>
      <c r="F36" s="199">
        <f t="shared" si="0"/>
        <v>0</v>
      </c>
      <c r="G36" s="241">
        <f t="shared" si="1"/>
        <v>2010000</v>
      </c>
    </row>
    <row r="37" spans="1:7" x14ac:dyDescent="0.25">
      <c r="A37" s="19">
        <f t="shared" si="2"/>
        <v>18</v>
      </c>
      <c r="B37" s="199">
        <f t="shared" si="3"/>
        <v>2010000</v>
      </c>
      <c r="C37" s="240">
        <f t="shared" si="4"/>
        <v>60300</v>
      </c>
      <c r="D37" s="240">
        <f t="shared" si="5"/>
        <v>60300</v>
      </c>
      <c r="E37" s="199">
        <f t="shared" si="6"/>
        <v>60300</v>
      </c>
      <c r="F37" s="199">
        <f t="shared" si="0"/>
        <v>0</v>
      </c>
      <c r="G37" s="241">
        <f t="shared" si="1"/>
        <v>2010000</v>
      </c>
    </row>
    <row r="38" spans="1:7" x14ac:dyDescent="0.25">
      <c r="A38" s="19">
        <f t="shared" si="2"/>
        <v>19</v>
      </c>
      <c r="B38" s="199">
        <f t="shared" si="3"/>
        <v>2010000</v>
      </c>
      <c r="C38" s="240">
        <f t="shared" si="4"/>
        <v>60300</v>
      </c>
      <c r="D38" s="240">
        <f t="shared" si="5"/>
        <v>60300</v>
      </c>
      <c r="E38" s="199">
        <f t="shared" si="6"/>
        <v>60300</v>
      </c>
      <c r="F38" s="199">
        <f t="shared" si="0"/>
        <v>0</v>
      </c>
      <c r="G38" s="241">
        <f t="shared" si="1"/>
        <v>2010000</v>
      </c>
    </row>
    <row r="39" spans="1:7" ht="13" thickBot="1" x14ac:dyDescent="0.3">
      <c r="A39" s="19">
        <f t="shared" si="2"/>
        <v>20</v>
      </c>
      <c r="B39" s="199">
        <f t="shared" si="3"/>
        <v>2010000</v>
      </c>
      <c r="C39" s="240">
        <f t="shared" si="4"/>
        <v>2070300</v>
      </c>
      <c r="D39" s="240">
        <f t="shared" si="5"/>
        <v>2070300</v>
      </c>
      <c r="E39" s="199">
        <f t="shared" si="6"/>
        <v>60300</v>
      </c>
      <c r="F39" s="199">
        <f t="shared" si="0"/>
        <v>2010000</v>
      </c>
      <c r="G39" s="241">
        <f t="shared" si="1"/>
        <v>0</v>
      </c>
    </row>
    <row r="40" spans="1:7" hidden="1" x14ac:dyDescent="0.25">
      <c r="A40" s="19">
        <f t="shared" si="2"/>
        <v>21</v>
      </c>
      <c r="B40" s="199">
        <f t="shared" si="3"/>
        <v>0</v>
      </c>
      <c r="C40" s="240">
        <f t="shared" si="4"/>
        <v>0</v>
      </c>
      <c r="D40" s="240">
        <f t="shared" si="5"/>
        <v>0</v>
      </c>
      <c r="E40" s="199">
        <f t="shared" si="6"/>
        <v>0</v>
      </c>
      <c r="F40" s="199">
        <f t="shared" si="0"/>
        <v>0</v>
      </c>
      <c r="G40" s="241">
        <f t="shared" si="1"/>
        <v>0</v>
      </c>
    </row>
    <row r="41" spans="1:7" hidden="1" x14ac:dyDescent="0.25">
      <c r="A41" s="19">
        <f t="shared" si="2"/>
        <v>22</v>
      </c>
      <c r="B41" s="199">
        <f t="shared" si="3"/>
        <v>0</v>
      </c>
      <c r="C41" s="240">
        <f t="shared" si="4"/>
        <v>0</v>
      </c>
      <c r="D41" s="240">
        <f t="shared" si="5"/>
        <v>0</v>
      </c>
      <c r="E41" s="199">
        <f t="shared" si="6"/>
        <v>0</v>
      </c>
      <c r="F41" s="199">
        <f t="shared" si="0"/>
        <v>0</v>
      </c>
      <c r="G41" s="241">
        <f t="shared" si="1"/>
        <v>0</v>
      </c>
    </row>
    <row r="42" spans="1:7" hidden="1" x14ac:dyDescent="0.25">
      <c r="A42" s="19">
        <f t="shared" si="2"/>
        <v>23</v>
      </c>
      <c r="B42" s="199">
        <f t="shared" si="3"/>
        <v>0</v>
      </c>
      <c r="C42" s="240">
        <f t="shared" si="4"/>
        <v>0</v>
      </c>
      <c r="D42" s="240">
        <f t="shared" si="5"/>
        <v>0</v>
      </c>
      <c r="E42" s="199">
        <f t="shared" si="6"/>
        <v>0</v>
      </c>
      <c r="F42" s="199">
        <f t="shared" si="0"/>
        <v>0</v>
      </c>
      <c r="G42" s="241">
        <f t="shared" si="1"/>
        <v>0</v>
      </c>
    </row>
    <row r="43" spans="1:7" hidden="1" x14ac:dyDescent="0.25">
      <c r="A43" s="19">
        <f t="shared" si="2"/>
        <v>24</v>
      </c>
      <c r="B43" s="199">
        <f t="shared" si="3"/>
        <v>0</v>
      </c>
      <c r="C43" s="240">
        <f t="shared" si="4"/>
        <v>0</v>
      </c>
      <c r="D43" s="240">
        <f t="shared" si="5"/>
        <v>0</v>
      </c>
      <c r="E43" s="199">
        <f t="shared" si="6"/>
        <v>0</v>
      </c>
      <c r="F43" s="199">
        <f t="shared" si="0"/>
        <v>0</v>
      </c>
      <c r="G43" s="241">
        <f t="shared" si="1"/>
        <v>0</v>
      </c>
    </row>
    <row r="44" spans="1:7" hidden="1" x14ac:dyDescent="0.25">
      <c r="A44" s="19">
        <f t="shared" si="2"/>
        <v>25</v>
      </c>
      <c r="B44" s="199">
        <f t="shared" si="3"/>
        <v>0</v>
      </c>
      <c r="C44" s="240">
        <f t="shared" si="4"/>
        <v>0</v>
      </c>
      <c r="D44" s="240">
        <f t="shared" si="5"/>
        <v>0</v>
      </c>
      <c r="E44" s="199">
        <f t="shared" si="6"/>
        <v>0</v>
      </c>
      <c r="F44" s="199">
        <f t="shared" si="0"/>
        <v>0</v>
      </c>
      <c r="G44" s="241">
        <f t="shared" si="1"/>
        <v>0</v>
      </c>
    </row>
    <row r="45" spans="1:7" hidden="1" x14ac:dyDescent="0.25">
      <c r="A45" s="19">
        <f t="shared" si="2"/>
        <v>26</v>
      </c>
      <c r="B45" s="199">
        <f t="shared" si="3"/>
        <v>0</v>
      </c>
      <c r="C45" s="240">
        <f t="shared" si="4"/>
        <v>0</v>
      </c>
      <c r="D45" s="240">
        <f t="shared" si="5"/>
        <v>0</v>
      </c>
      <c r="E45" s="199">
        <f t="shared" si="6"/>
        <v>0</v>
      </c>
      <c r="F45" s="199">
        <f t="shared" si="0"/>
        <v>0</v>
      </c>
      <c r="G45" s="241">
        <f t="shared" si="1"/>
        <v>0</v>
      </c>
    </row>
    <row r="46" spans="1:7" hidden="1" x14ac:dyDescent="0.25">
      <c r="A46" s="19">
        <f t="shared" si="2"/>
        <v>27</v>
      </c>
      <c r="B46" s="199">
        <f t="shared" si="3"/>
        <v>0</v>
      </c>
      <c r="C46" s="240">
        <f t="shared" si="4"/>
        <v>0</v>
      </c>
      <c r="D46" s="240">
        <f t="shared" si="5"/>
        <v>0</v>
      </c>
      <c r="E46" s="199">
        <f t="shared" si="6"/>
        <v>0</v>
      </c>
      <c r="F46" s="199">
        <f t="shared" si="0"/>
        <v>0</v>
      </c>
      <c r="G46" s="241">
        <f t="shared" si="1"/>
        <v>0</v>
      </c>
    </row>
    <row r="47" spans="1:7" hidden="1" x14ac:dyDescent="0.25">
      <c r="A47" s="19">
        <f t="shared" si="2"/>
        <v>28</v>
      </c>
      <c r="B47" s="199">
        <f t="shared" si="3"/>
        <v>0</v>
      </c>
      <c r="C47" s="240">
        <f t="shared" si="4"/>
        <v>0</v>
      </c>
      <c r="D47" s="240">
        <f t="shared" si="5"/>
        <v>0</v>
      </c>
      <c r="E47" s="199">
        <f t="shared" si="6"/>
        <v>0</v>
      </c>
      <c r="F47" s="199">
        <f t="shared" si="0"/>
        <v>0</v>
      </c>
      <c r="G47" s="241">
        <f t="shared" si="1"/>
        <v>0</v>
      </c>
    </row>
    <row r="48" spans="1:7" hidden="1" x14ac:dyDescent="0.25">
      <c r="A48" s="19">
        <f t="shared" si="2"/>
        <v>29</v>
      </c>
      <c r="B48" s="199">
        <f t="shared" si="3"/>
        <v>0</v>
      </c>
      <c r="C48" s="240">
        <f t="shared" si="4"/>
        <v>0</v>
      </c>
      <c r="D48" s="240">
        <f t="shared" si="5"/>
        <v>0</v>
      </c>
      <c r="E48" s="199">
        <f t="shared" si="6"/>
        <v>0</v>
      </c>
      <c r="F48" s="199">
        <f t="shared" si="0"/>
        <v>0</v>
      </c>
      <c r="G48" s="241">
        <f t="shared" si="1"/>
        <v>0</v>
      </c>
    </row>
    <row r="49" spans="1:7" hidden="1" x14ac:dyDescent="0.25">
      <c r="A49" s="19">
        <f t="shared" si="2"/>
        <v>30</v>
      </c>
      <c r="B49" s="199">
        <f t="shared" si="3"/>
        <v>0</v>
      </c>
      <c r="C49" s="240">
        <f t="shared" si="4"/>
        <v>0</v>
      </c>
      <c r="D49" s="240">
        <f t="shared" si="5"/>
        <v>0</v>
      </c>
      <c r="E49" s="199">
        <f t="shared" si="6"/>
        <v>0</v>
      </c>
      <c r="F49" s="199">
        <f t="shared" si="0"/>
        <v>0</v>
      </c>
      <c r="G49" s="241">
        <f t="shared" si="1"/>
        <v>0</v>
      </c>
    </row>
    <row r="50" spans="1:7" hidden="1" x14ac:dyDescent="0.25">
      <c r="A50" s="19">
        <f t="shared" si="2"/>
        <v>31</v>
      </c>
      <c r="B50" s="199">
        <f t="shared" si="3"/>
        <v>0</v>
      </c>
      <c r="C50" s="240">
        <f t="shared" si="4"/>
        <v>0</v>
      </c>
      <c r="D50" s="240">
        <f t="shared" si="5"/>
        <v>0</v>
      </c>
      <c r="E50" s="199">
        <f t="shared" si="6"/>
        <v>0</v>
      </c>
      <c r="F50" s="199">
        <f t="shared" si="0"/>
        <v>0</v>
      </c>
      <c r="G50" s="241">
        <f t="shared" si="1"/>
        <v>0</v>
      </c>
    </row>
    <row r="51" spans="1:7" hidden="1" x14ac:dyDescent="0.25">
      <c r="A51" s="19">
        <f t="shared" si="2"/>
        <v>32</v>
      </c>
      <c r="B51" s="199">
        <f t="shared" si="3"/>
        <v>0</v>
      </c>
      <c r="C51" s="240">
        <f t="shared" si="4"/>
        <v>0</v>
      </c>
      <c r="D51" s="240">
        <f t="shared" si="5"/>
        <v>0</v>
      </c>
      <c r="E51" s="199">
        <f t="shared" si="6"/>
        <v>0</v>
      </c>
      <c r="F51" s="199">
        <f t="shared" si="0"/>
        <v>0</v>
      </c>
      <c r="G51" s="241">
        <f t="shared" si="1"/>
        <v>0</v>
      </c>
    </row>
    <row r="52" spans="1:7" hidden="1" x14ac:dyDescent="0.25">
      <c r="A52" s="19">
        <f t="shared" si="2"/>
        <v>33</v>
      </c>
      <c r="B52" s="199">
        <f t="shared" si="3"/>
        <v>0</v>
      </c>
      <c r="C52" s="240">
        <f t="shared" si="4"/>
        <v>0</v>
      </c>
      <c r="D52" s="240">
        <f t="shared" si="5"/>
        <v>0</v>
      </c>
      <c r="E52" s="199">
        <f t="shared" si="6"/>
        <v>0</v>
      </c>
      <c r="F52" s="199">
        <f t="shared" si="0"/>
        <v>0</v>
      </c>
      <c r="G52" s="241">
        <f t="shared" si="1"/>
        <v>0</v>
      </c>
    </row>
    <row r="53" spans="1:7" hidden="1" x14ac:dyDescent="0.25">
      <c r="A53" s="19">
        <f t="shared" si="2"/>
        <v>34</v>
      </c>
      <c r="B53" s="199">
        <f t="shared" si="3"/>
        <v>0</v>
      </c>
      <c r="C53" s="240">
        <f t="shared" si="4"/>
        <v>0</v>
      </c>
      <c r="D53" s="240">
        <f t="shared" si="5"/>
        <v>0</v>
      </c>
      <c r="E53" s="199">
        <f t="shared" si="6"/>
        <v>0</v>
      </c>
      <c r="F53" s="199">
        <f t="shared" si="0"/>
        <v>0</v>
      </c>
      <c r="G53" s="241">
        <f t="shared" si="1"/>
        <v>0</v>
      </c>
    </row>
    <row r="54" spans="1:7" hidden="1" x14ac:dyDescent="0.25">
      <c r="A54" s="19">
        <f t="shared" si="2"/>
        <v>35</v>
      </c>
      <c r="B54" s="199">
        <f t="shared" si="3"/>
        <v>0</v>
      </c>
      <c r="C54" s="240">
        <f t="shared" si="4"/>
        <v>0</v>
      </c>
      <c r="D54" s="240">
        <f t="shared" si="5"/>
        <v>0</v>
      </c>
      <c r="E54" s="199">
        <f t="shared" si="6"/>
        <v>0</v>
      </c>
      <c r="F54" s="199">
        <f t="shared" si="0"/>
        <v>0</v>
      </c>
      <c r="G54" s="241">
        <f t="shared" si="1"/>
        <v>0</v>
      </c>
    </row>
    <row r="55" spans="1:7" hidden="1" x14ac:dyDescent="0.25">
      <c r="A55" s="19">
        <f t="shared" si="2"/>
        <v>36</v>
      </c>
      <c r="B55" s="199">
        <f t="shared" si="3"/>
        <v>0</v>
      </c>
      <c r="C55" s="240">
        <f t="shared" si="4"/>
        <v>0</v>
      </c>
      <c r="D55" s="240">
        <f t="shared" si="5"/>
        <v>0</v>
      </c>
      <c r="E55" s="199">
        <f t="shared" si="6"/>
        <v>0</v>
      </c>
      <c r="F55" s="199">
        <f t="shared" si="0"/>
        <v>0</v>
      </c>
      <c r="G55" s="241">
        <f t="shared" si="1"/>
        <v>0</v>
      </c>
    </row>
    <row r="56" spans="1:7" hidden="1" x14ac:dyDescent="0.25">
      <c r="A56" s="19">
        <f t="shared" si="2"/>
        <v>37</v>
      </c>
      <c r="B56" s="199">
        <f t="shared" si="3"/>
        <v>0</v>
      </c>
      <c r="C56" s="240">
        <f t="shared" si="4"/>
        <v>0</v>
      </c>
      <c r="D56" s="240">
        <f t="shared" si="5"/>
        <v>0</v>
      </c>
      <c r="E56" s="199">
        <f t="shared" si="6"/>
        <v>0</v>
      </c>
      <c r="F56" s="199">
        <f t="shared" si="0"/>
        <v>0</v>
      </c>
      <c r="G56" s="241">
        <f t="shared" si="1"/>
        <v>0</v>
      </c>
    </row>
    <row r="57" spans="1:7" hidden="1" x14ac:dyDescent="0.25">
      <c r="A57" s="19">
        <f t="shared" si="2"/>
        <v>38</v>
      </c>
      <c r="B57" s="199">
        <f t="shared" si="3"/>
        <v>0</v>
      </c>
      <c r="C57" s="240">
        <f t="shared" si="4"/>
        <v>0</v>
      </c>
      <c r="D57" s="240">
        <f t="shared" si="5"/>
        <v>0</v>
      </c>
      <c r="E57" s="199">
        <f t="shared" si="6"/>
        <v>0</v>
      </c>
      <c r="F57" s="199">
        <f t="shared" si="0"/>
        <v>0</v>
      </c>
      <c r="G57" s="241">
        <f t="shared" si="1"/>
        <v>0</v>
      </c>
    </row>
    <row r="58" spans="1:7" hidden="1" x14ac:dyDescent="0.25">
      <c r="A58" s="19">
        <f t="shared" si="2"/>
        <v>39</v>
      </c>
      <c r="B58" s="199">
        <f t="shared" si="3"/>
        <v>0</v>
      </c>
      <c r="C58" s="240">
        <f t="shared" si="4"/>
        <v>0</v>
      </c>
      <c r="D58" s="240">
        <f t="shared" si="5"/>
        <v>0</v>
      </c>
      <c r="E58" s="199">
        <f t="shared" si="6"/>
        <v>0</v>
      </c>
      <c r="F58" s="199">
        <f t="shared" si="0"/>
        <v>0</v>
      </c>
      <c r="G58" s="241">
        <f t="shared" si="1"/>
        <v>0</v>
      </c>
    </row>
    <row r="59" spans="1:7" ht="13" hidden="1" thickBot="1" x14ac:dyDescent="0.3">
      <c r="A59" s="19">
        <f t="shared" si="2"/>
        <v>40</v>
      </c>
      <c r="B59" s="199">
        <f t="shared" si="3"/>
        <v>0</v>
      </c>
      <c r="C59" s="240">
        <f t="shared" si="4"/>
        <v>0</v>
      </c>
      <c r="D59" s="240">
        <f t="shared" si="5"/>
        <v>0</v>
      </c>
      <c r="E59" s="199">
        <f t="shared" si="6"/>
        <v>0</v>
      </c>
      <c r="F59" s="199">
        <f t="shared" si="0"/>
        <v>0</v>
      </c>
      <c r="G59" s="241">
        <f t="shared" si="1"/>
        <v>0</v>
      </c>
    </row>
    <row r="60" spans="1:7" ht="13" hidden="1" thickBot="1" x14ac:dyDescent="0.3">
      <c r="A60" s="19">
        <f t="shared" si="2"/>
        <v>41</v>
      </c>
      <c r="B60" s="199">
        <f t="shared" si="3"/>
        <v>0</v>
      </c>
      <c r="C60" s="240">
        <f t="shared" si="4"/>
        <v>0</v>
      </c>
      <c r="D60" s="240">
        <f t="shared" si="5"/>
        <v>0</v>
      </c>
      <c r="E60" s="199">
        <f t="shared" si="6"/>
        <v>0</v>
      </c>
      <c r="F60" s="199">
        <f t="shared" si="0"/>
        <v>0</v>
      </c>
      <c r="G60" s="241">
        <f t="shared" si="1"/>
        <v>0</v>
      </c>
    </row>
    <row r="61" spans="1:7" ht="13" hidden="1" thickBot="1" x14ac:dyDescent="0.3">
      <c r="A61" s="19">
        <f t="shared" si="2"/>
        <v>42</v>
      </c>
      <c r="B61" s="199">
        <f t="shared" si="3"/>
        <v>0</v>
      </c>
      <c r="C61" s="240">
        <f t="shared" si="4"/>
        <v>0</v>
      </c>
      <c r="D61" s="240">
        <f t="shared" si="5"/>
        <v>0</v>
      </c>
      <c r="E61" s="199">
        <f t="shared" si="6"/>
        <v>0</v>
      </c>
      <c r="F61" s="199">
        <f t="shared" si="0"/>
        <v>0</v>
      </c>
      <c r="G61" s="241">
        <f t="shared" si="1"/>
        <v>0</v>
      </c>
    </row>
    <row r="62" spans="1:7" ht="13" hidden="1" thickBot="1" x14ac:dyDescent="0.3">
      <c r="A62" s="19">
        <f t="shared" si="2"/>
        <v>43</v>
      </c>
      <c r="B62" s="199">
        <f t="shared" si="3"/>
        <v>0</v>
      </c>
      <c r="C62" s="240">
        <f t="shared" si="4"/>
        <v>0</v>
      </c>
      <c r="D62" s="240">
        <f t="shared" si="5"/>
        <v>0</v>
      </c>
      <c r="E62" s="199">
        <f t="shared" si="6"/>
        <v>0</v>
      </c>
      <c r="F62" s="199">
        <f t="shared" si="0"/>
        <v>0</v>
      </c>
      <c r="G62" s="241">
        <f t="shared" si="1"/>
        <v>0</v>
      </c>
    </row>
    <row r="63" spans="1:7" ht="13" hidden="1" thickBot="1" x14ac:dyDescent="0.3">
      <c r="A63" s="19">
        <f t="shared" si="2"/>
        <v>44</v>
      </c>
      <c r="B63" s="199">
        <f t="shared" si="3"/>
        <v>0</v>
      </c>
      <c r="C63" s="240">
        <f t="shared" si="4"/>
        <v>0</v>
      </c>
      <c r="D63" s="240">
        <f t="shared" si="5"/>
        <v>0</v>
      </c>
      <c r="E63" s="199">
        <f t="shared" si="6"/>
        <v>0</v>
      </c>
      <c r="F63" s="199">
        <f t="shared" si="0"/>
        <v>0</v>
      </c>
      <c r="G63" s="241">
        <f t="shared" si="1"/>
        <v>0</v>
      </c>
    </row>
    <row r="64" spans="1:7" ht="13" hidden="1" thickBot="1" x14ac:dyDescent="0.3">
      <c r="A64" s="19">
        <f t="shared" si="2"/>
        <v>45</v>
      </c>
      <c r="B64" s="199">
        <f t="shared" si="3"/>
        <v>0</v>
      </c>
      <c r="C64" s="240">
        <f t="shared" si="4"/>
        <v>0</v>
      </c>
      <c r="D64" s="240">
        <f t="shared" si="5"/>
        <v>0</v>
      </c>
      <c r="E64" s="199">
        <f t="shared" si="6"/>
        <v>0</v>
      </c>
      <c r="F64" s="199">
        <f t="shared" si="0"/>
        <v>0</v>
      </c>
      <c r="G64" s="241">
        <f t="shared" si="1"/>
        <v>0</v>
      </c>
    </row>
    <row r="65" spans="1:7" ht="13" hidden="1" thickBot="1" x14ac:dyDescent="0.3">
      <c r="A65" s="19">
        <f t="shared" si="2"/>
        <v>46</v>
      </c>
      <c r="B65" s="199">
        <f t="shared" si="3"/>
        <v>0</v>
      </c>
      <c r="C65" s="240">
        <f t="shared" si="4"/>
        <v>0</v>
      </c>
      <c r="D65" s="240">
        <f t="shared" si="5"/>
        <v>0</v>
      </c>
      <c r="E65" s="199">
        <f t="shared" si="6"/>
        <v>0</v>
      </c>
      <c r="F65" s="199">
        <f t="shared" si="0"/>
        <v>0</v>
      </c>
      <c r="G65" s="241">
        <f t="shared" si="1"/>
        <v>0</v>
      </c>
    </row>
    <row r="66" spans="1:7" ht="13" hidden="1" thickBot="1" x14ac:dyDescent="0.3">
      <c r="A66" s="19">
        <f t="shared" si="2"/>
        <v>47</v>
      </c>
      <c r="B66" s="199">
        <f t="shared" si="3"/>
        <v>0</v>
      </c>
      <c r="C66" s="240">
        <f t="shared" si="4"/>
        <v>0</v>
      </c>
      <c r="D66" s="240">
        <f t="shared" si="5"/>
        <v>0</v>
      </c>
      <c r="E66" s="199">
        <f t="shared" si="6"/>
        <v>0</v>
      </c>
      <c r="F66" s="199">
        <f t="shared" si="0"/>
        <v>0</v>
      </c>
      <c r="G66" s="241">
        <f t="shared" si="1"/>
        <v>0</v>
      </c>
    </row>
    <row r="67" spans="1:7" ht="13" hidden="1" thickBot="1" x14ac:dyDescent="0.3">
      <c r="A67" s="19">
        <f t="shared" si="2"/>
        <v>48</v>
      </c>
      <c r="B67" s="199">
        <f t="shared" si="3"/>
        <v>0</v>
      </c>
      <c r="C67" s="240">
        <f t="shared" si="4"/>
        <v>0</v>
      </c>
      <c r="D67" s="240">
        <f t="shared" si="5"/>
        <v>0</v>
      </c>
      <c r="E67" s="199">
        <f t="shared" si="6"/>
        <v>0</v>
      </c>
      <c r="F67" s="199">
        <f t="shared" si="0"/>
        <v>0</v>
      </c>
      <c r="G67" s="241">
        <f t="shared" si="1"/>
        <v>0</v>
      </c>
    </row>
    <row r="68" spans="1:7" ht="13" hidden="1" thickBot="1" x14ac:dyDescent="0.3">
      <c r="A68" s="19">
        <f t="shared" si="2"/>
        <v>49</v>
      </c>
      <c r="B68" s="199">
        <f t="shared" si="3"/>
        <v>0</v>
      </c>
      <c r="C68" s="240">
        <f t="shared" si="4"/>
        <v>0</v>
      </c>
      <c r="D68" s="240">
        <f t="shared" si="5"/>
        <v>0</v>
      </c>
      <c r="E68" s="199">
        <f t="shared" si="6"/>
        <v>0</v>
      </c>
      <c r="F68" s="199">
        <f t="shared" si="0"/>
        <v>0</v>
      </c>
      <c r="G68" s="241">
        <f t="shared" si="1"/>
        <v>0</v>
      </c>
    </row>
    <row r="69" spans="1:7" ht="13" hidden="1" thickBot="1" x14ac:dyDescent="0.3">
      <c r="A69" s="19">
        <f t="shared" si="2"/>
        <v>50</v>
      </c>
      <c r="B69" s="199">
        <f t="shared" si="3"/>
        <v>0</v>
      </c>
      <c r="C69" s="240">
        <f t="shared" si="4"/>
        <v>0</v>
      </c>
      <c r="D69" s="240">
        <f t="shared" si="5"/>
        <v>0</v>
      </c>
      <c r="E69" s="199">
        <f t="shared" si="6"/>
        <v>0</v>
      </c>
      <c r="F69" s="199">
        <f t="shared" si="0"/>
        <v>0</v>
      </c>
      <c r="G69" s="241">
        <f t="shared" si="1"/>
        <v>0</v>
      </c>
    </row>
    <row r="70" spans="1:7" ht="13" hidden="1" thickBot="1" x14ac:dyDescent="0.3">
      <c r="A70" s="19">
        <f t="shared" si="2"/>
        <v>51</v>
      </c>
      <c r="B70" s="199">
        <f t="shared" si="3"/>
        <v>0</v>
      </c>
      <c r="C70" s="240">
        <f t="shared" si="4"/>
        <v>0</v>
      </c>
      <c r="D70" s="240">
        <f t="shared" si="5"/>
        <v>0</v>
      </c>
      <c r="E70" s="199">
        <f t="shared" si="6"/>
        <v>0</v>
      </c>
      <c r="F70" s="199">
        <f t="shared" si="0"/>
        <v>0</v>
      </c>
      <c r="G70" s="241">
        <f t="shared" si="1"/>
        <v>0</v>
      </c>
    </row>
    <row r="71" spans="1:7" ht="13" hidden="1" thickBot="1" x14ac:dyDescent="0.3">
      <c r="A71" s="19">
        <f t="shared" si="2"/>
        <v>52</v>
      </c>
      <c r="B71" s="199">
        <f t="shared" si="3"/>
        <v>0</v>
      </c>
      <c r="C71" s="240">
        <f t="shared" si="4"/>
        <v>0</v>
      </c>
      <c r="D71" s="240">
        <f t="shared" si="5"/>
        <v>0</v>
      </c>
      <c r="E71" s="199">
        <f t="shared" si="6"/>
        <v>0</v>
      </c>
      <c r="F71" s="199">
        <f t="shared" si="0"/>
        <v>0</v>
      </c>
      <c r="G71" s="241">
        <f t="shared" si="1"/>
        <v>0</v>
      </c>
    </row>
    <row r="72" spans="1:7" ht="13" hidden="1" thickBot="1" x14ac:dyDescent="0.3">
      <c r="A72" s="19">
        <f t="shared" si="2"/>
        <v>53</v>
      </c>
      <c r="B72" s="199">
        <f t="shared" si="3"/>
        <v>0</v>
      </c>
      <c r="C72" s="240">
        <f t="shared" si="4"/>
        <v>0</v>
      </c>
      <c r="D72" s="240">
        <f t="shared" si="5"/>
        <v>0</v>
      </c>
      <c r="E72" s="199">
        <f t="shared" si="6"/>
        <v>0</v>
      </c>
      <c r="F72" s="199">
        <f t="shared" si="0"/>
        <v>0</v>
      </c>
      <c r="G72" s="241">
        <f t="shared" si="1"/>
        <v>0</v>
      </c>
    </row>
    <row r="73" spans="1:7" ht="13" hidden="1" thickBot="1" x14ac:dyDescent="0.3">
      <c r="A73" s="19">
        <f t="shared" si="2"/>
        <v>54</v>
      </c>
      <c r="B73" s="199">
        <f t="shared" si="3"/>
        <v>0</v>
      </c>
      <c r="C73" s="240">
        <f t="shared" si="4"/>
        <v>0</v>
      </c>
      <c r="D73" s="240">
        <f t="shared" si="5"/>
        <v>0</v>
      </c>
      <c r="E73" s="199">
        <f t="shared" si="6"/>
        <v>0</v>
      </c>
      <c r="F73" s="199">
        <f t="shared" si="0"/>
        <v>0</v>
      </c>
      <c r="G73" s="241">
        <f t="shared" si="1"/>
        <v>0</v>
      </c>
    </row>
    <row r="74" spans="1:7" ht="13" hidden="1" thickBot="1" x14ac:dyDescent="0.3">
      <c r="A74" s="19">
        <f t="shared" si="2"/>
        <v>55</v>
      </c>
      <c r="B74" s="199">
        <f t="shared" si="3"/>
        <v>0</v>
      </c>
      <c r="C74" s="240">
        <f t="shared" si="4"/>
        <v>0</v>
      </c>
      <c r="D74" s="240">
        <f t="shared" si="5"/>
        <v>0</v>
      </c>
      <c r="E74" s="199">
        <f t="shared" si="6"/>
        <v>0</v>
      </c>
      <c r="F74" s="199">
        <f t="shared" si="0"/>
        <v>0</v>
      </c>
      <c r="G74" s="241">
        <f t="shared" si="1"/>
        <v>0</v>
      </c>
    </row>
    <row r="75" spans="1:7" ht="13" hidden="1" thickBot="1" x14ac:dyDescent="0.3">
      <c r="A75" s="19">
        <f t="shared" si="2"/>
        <v>56</v>
      </c>
      <c r="B75" s="199">
        <f t="shared" si="3"/>
        <v>0</v>
      </c>
      <c r="C75" s="240">
        <f t="shared" si="4"/>
        <v>0</v>
      </c>
      <c r="D75" s="240">
        <f t="shared" si="5"/>
        <v>0</v>
      </c>
      <c r="E75" s="199">
        <f t="shared" si="6"/>
        <v>0</v>
      </c>
      <c r="F75" s="199">
        <f t="shared" si="0"/>
        <v>0</v>
      </c>
      <c r="G75" s="241">
        <f t="shared" si="1"/>
        <v>0</v>
      </c>
    </row>
    <row r="76" spans="1:7" ht="13" hidden="1" thickBot="1" x14ac:dyDescent="0.3">
      <c r="A76" s="19">
        <f t="shared" si="2"/>
        <v>57</v>
      </c>
      <c r="B76" s="199">
        <f t="shared" si="3"/>
        <v>0</v>
      </c>
      <c r="C76" s="240">
        <f t="shared" si="4"/>
        <v>0</v>
      </c>
      <c r="D76" s="240">
        <f t="shared" si="5"/>
        <v>0</v>
      </c>
      <c r="E76" s="199">
        <f t="shared" si="6"/>
        <v>0</v>
      </c>
      <c r="F76" s="199">
        <f t="shared" si="0"/>
        <v>0</v>
      </c>
      <c r="G76" s="241">
        <f t="shared" si="1"/>
        <v>0</v>
      </c>
    </row>
    <row r="77" spans="1:7" ht="13" hidden="1" thickBot="1" x14ac:dyDescent="0.3">
      <c r="A77" s="19">
        <f t="shared" si="2"/>
        <v>58</v>
      </c>
      <c r="B77" s="199">
        <f t="shared" si="3"/>
        <v>0</v>
      </c>
      <c r="C77" s="240">
        <f t="shared" si="4"/>
        <v>0</v>
      </c>
      <c r="D77" s="240">
        <f t="shared" si="5"/>
        <v>0</v>
      </c>
      <c r="E77" s="199">
        <f t="shared" si="6"/>
        <v>0</v>
      </c>
      <c r="F77" s="199">
        <f t="shared" si="0"/>
        <v>0</v>
      </c>
      <c r="G77" s="241">
        <f t="shared" si="1"/>
        <v>0</v>
      </c>
    </row>
    <row r="78" spans="1:7" ht="13" hidden="1" thickBot="1" x14ac:dyDescent="0.3">
      <c r="A78" s="19">
        <f t="shared" si="2"/>
        <v>59</v>
      </c>
      <c r="B78" s="199">
        <f t="shared" si="3"/>
        <v>0</v>
      </c>
      <c r="C78" s="240">
        <f t="shared" si="4"/>
        <v>0</v>
      </c>
      <c r="D78" s="240">
        <f t="shared" si="5"/>
        <v>0</v>
      </c>
      <c r="E78" s="199">
        <f t="shared" si="6"/>
        <v>0</v>
      </c>
      <c r="F78" s="199">
        <f t="shared" si="0"/>
        <v>0</v>
      </c>
      <c r="G78" s="241">
        <f t="shared" si="1"/>
        <v>0</v>
      </c>
    </row>
    <row r="79" spans="1:7" ht="13" hidden="1" thickBot="1" x14ac:dyDescent="0.3">
      <c r="A79" s="19">
        <f t="shared" si="2"/>
        <v>60</v>
      </c>
      <c r="B79" s="199">
        <f t="shared" si="3"/>
        <v>0</v>
      </c>
      <c r="C79" s="240">
        <f t="shared" si="4"/>
        <v>0</v>
      </c>
      <c r="D79" s="240">
        <f t="shared" si="5"/>
        <v>0</v>
      </c>
      <c r="E79" s="199">
        <f t="shared" si="6"/>
        <v>0</v>
      </c>
      <c r="F79" s="199">
        <f t="shared" si="0"/>
        <v>0</v>
      </c>
      <c r="G79" s="241">
        <f t="shared" si="1"/>
        <v>0</v>
      </c>
    </row>
    <row r="80" spans="1:7" ht="13" hidden="1" thickBot="1" x14ac:dyDescent="0.3">
      <c r="A80" s="19">
        <f t="shared" si="2"/>
        <v>61</v>
      </c>
      <c r="B80" s="199">
        <f t="shared" si="3"/>
        <v>0</v>
      </c>
      <c r="C80" s="240">
        <f t="shared" si="4"/>
        <v>0</v>
      </c>
      <c r="D80" s="240">
        <f t="shared" si="5"/>
        <v>0</v>
      </c>
      <c r="E80" s="199">
        <f t="shared" si="6"/>
        <v>0</v>
      </c>
      <c r="F80" s="199">
        <f t="shared" si="0"/>
        <v>0</v>
      </c>
      <c r="G80" s="241">
        <f t="shared" si="1"/>
        <v>0</v>
      </c>
    </row>
    <row r="81" spans="1:7" ht="13" hidden="1" thickBot="1" x14ac:dyDescent="0.3">
      <c r="A81" s="19">
        <f t="shared" si="2"/>
        <v>62</v>
      </c>
      <c r="B81" s="199">
        <f t="shared" si="3"/>
        <v>0</v>
      </c>
      <c r="C81" s="240">
        <f t="shared" si="4"/>
        <v>0</v>
      </c>
      <c r="D81" s="240">
        <f t="shared" si="5"/>
        <v>0</v>
      </c>
      <c r="E81" s="199">
        <f t="shared" si="6"/>
        <v>0</v>
      </c>
      <c r="F81" s="199">
        <f t="shared" si="0"/>
        <v>0</v>
      </c>
      <c r="G81" s="241">
        <f t="shared" si="1"/>
        <v>0</v>
      </c>
    </row>
    <row r="82" spans="1:7" ht="13" hidden="1" thickBot="1" x14ac:dyDescent="0.3">
      <c r="A82" s="19">
        <f t="shared" si="2"/>
        <v>63</v>
      </c>
      <c r="B82" s="199">
        <f t="shared" si="3"/>
        <v>0</v>
      </c>
      <c r="C82" s="240">
        <f t="shared" si="4"/>
        <v>0</v>
      </c>
      <c r="D82" s="240">
        <f t="shared" si="5"/>
        <v>0</v>
      </c>
      <c r="E82" s="199">
        <f t="shared" si="6"/>
        <v>0</v>
      </c>
      <c r="F82" s="199">
        <f t="shared" si="0"/>
        <v>0</v>
      </c>
      <c r="G82" s="241">
        <f t="shared" si="1"/>
        <v>0</v>
      </c>
    </row>
    <row r="83" spans="1:7" ht="13" hidden="1" thickBot="1" x14ac:dyDescent="0.3">
      <c r="A83" s="19">
        <f t="shared" si="2"/>
        <v>64</v>
      </c>
      <c r="B83" s="199">
        <f t="shared" si="3"/>
        <v>0</v>
      </c>
      <c r="C83" s="240">
        <f t="shared" si="4"/>
        <v>0</v>
      </c>
      <c r="D83" s="240">
        <f t="shared" si="5"/>
        <v>0</v>
      </c>
      <c r="E83" s="199">
        <f t="shared" si="6"/>
        <v>0</v>
      </c>
      <c r="F83" s="199">
        <f t="shared" si="0"/>
        <v>0</v>
      </c>
      <c r="G83" s="241">
        <f t="shared" si="1"/>
        <v>0</v>
      </c>
    </row>
    <row r="84" spans="1:7" ht="13" hidden="1" thickBot="1" x14ac:dyDescent="0.3">
      <c r="A84" s="19">
        <f t="shared" si="2"/>
        <v>65</v>
      </c>
      <c r="B84" s="199">
        <f t="shared" si="3"/>
        <v>0</v>
      </c>
      <c r="C84" s="240">
        <f t="shared" si="4"/>
        <v>0</v>
      </c>
      <c r="D84" s="240">
        <f t="shared" si="5"/>
        <v>0</v>
      </c>
      <c r="E84" s="199">
        <f t="shared" si="6"/>
        <v>0</v>
      </c>
      <c r="F84" s="199">
        <f t="shared" ref="F84:F147" si="7">IF(A84=$D$10,$D$2,0)</f>
        <v>0</v>
      </c>
      <c r="G84" s="241">
        <f t="shared" ref="G84:G147" si="8">B84-F84</f>
        <v>0</v>
      </c>
    </row>
    <row r="85" spans="1:7" ht="13" hidden="1" thickBot="1" x14ac:dyDescent="0.3">
      <c r="A85" s="19">
        <f t="shared" ref="A85:A148" si="9">A84+1</f>
        <v>66</v>
      </c>
      <c r="B85" s="199">
        <f t="shared" ref="B85:B148" si="10">B84-F84</f>
        <v>0</v>
      </c>
      <c r="C85" s="240">
        <f t="shared" ref="C85:C148" si="11">IF(D85=0,0,D85+$D$13)</f>
        <v>0</v>
      </c>
      <c r="D85" s="240">
        <f t="shared" ref="D85:D148" si="12">E85+F85</f>
        <v>0</v>
      </c>
      <c r="E85" s="199">
        <f t="shared" ref="E85:E148" si="13">IF(B85&gt;0,E84,0)</f>
        <v>0</v>
      </c>
      <c r="F85" s="199">
        <f t="shared" si="7"/>
        <v>0</v>
      </c>
      <c r="G85" s="241">
        <f t="shared" si="8"/>
        <v>0</v>
      </c>
    </row>
    <row r="86" spans="1:7" ht="13" hidden="1" thickBot="1" x14ac:dyDescent="0.3">
      <c r="A86" s="19">
        <f t="shared" si="9"/>
        <v>67</v>
      </c>
      <c r="B86" s="199">
        <f t="shared" si="10"/>
        <v>0</v>
      </c>
      <c r="C86" s="240">
        <f t="shared" si="11"/>
        <v>0</v>
      </c>
      <c r="D86" s="240">
        <f t="shared" si="12"/>
        <v>0</v>
      </c>
      <c r="E86" s="199">
        <f t="shared" si="13"/>
        <v>0</v>
      </c>
      <c r="F86" s="199">
        <f t="shared" si="7"/>
        <v>0</v>
      </c>
      <c r="G86" s="241">
        <f t="shared" si="8"/>
        <v>0</v>
      </c>
    </row>
    <row r="87" spans="1:7" ht="13" hidden="1" thickBot="1" x14ac:dyDescent="0.3">
      <c r="A87" s="19">
        <f t="shared" si="9"/>
        <v>68</v>
      </c>
      <c r="B87" s="199">
        <f t="shared" si="10"/>
        <v>0</v>
      </c>
      <c r="C87" s="240">
        <f t="shared" si="11"/>
        <v>0</v>
      </c>
      <c r="D87" s="240">
        <f t="shared" si="12"/>
        <v>0</v>
      </c>
      <c r="E87" s="199">
        <f t="shared" si="13"/>
        <v>0</v>
      </c>
      <c r="F87" s="199">
        <f t="shared" si="7"/>
        <v>0</v>
      </c>
      <c r="G87" s="241">
        <f t="shared" si="8"/>
        <v>0</v>
      </c>
    </row>
    <row r="88" spans="1:7" ht="13" hidden="1" thickBot="1" x14ac:dyDescent="0.3">
      <c r="A88" s="19">
        <f t="shared" si="9"/>
        <v>69</v>
      </c>
      <c r="B88" s="199">
        <f t="shared" si="10"/>
        <v>0</v>
      </c>
      <c r="C88" s="240">
        <f t="shared" si="11"/>
        <v>0</v>
      </c>
      <c r="D88" s="240">
        <f t="shared" si="12"/>
        <v>0</v>
      </c>
      <c r="E88" s="199">
        <f t="shared" si="13"/>
        <v>0</v>
      </c>
      <c r="F88" s="199">
        <f t="shared" si="7"/>
        <v>0</v>
      </c>
      <c r="G88" s="241">
        <f t="shared" si="8"/>
        <v>0</v>
      </c>
    </row>
    <row r="89" spans="1:7" ht="13" hidden="1" thickBot="1" x14ac:dyDescent="0.3">
      <c r="A89" s="19">
        <f t="shared" si="9"/>
        <v>70</v>
      </c>
      <c r="B89" s="199">
        <f t="shared" si="10"/>
        <v>0</v>
      </c>
      <c r="C89" s="240">
        <f t="shared" si="11"/>
        <v>0</v>
      </c>
      <c r="D89" s="240">
        <f t="shared" si="12"/>
        <v>0</v>
      </c>
      <c r="E89" s="199">
        <f t="shared" si="13"/>
        <v>0</v>
      </c>
      <c r="F89" s="199">
        <f t="shared" si="7"/>
        <v>0</v>
      </c>
      <c r="G89" s="241">
        <f t="shared" si="8"/>
        <v>0</v>
      </c>
    </row>
    <row r="90" spans="1:7" ht="13" hidden="1" thickBot="1" x14ac:dyDescent="0.3">
      <c r="A90" s="19">
        <f t="shared" si="9"/>
        <v>71</v>
      </c>
      <c r="B90" s="199">
        <f t="shared" si="10"/>
        <v>0</v>
      </c>
      <c r="C90" s="240">
        <f t="shared" si="11"/>
        <v>0</v>
      </c>
      <c r="D90" s="240">
        <f t="shared" si="12"/>
        <v>0</v>
      </c>
      <c r="E90" s="199">
        <f t="shared" si="13"/>
        <v>0</v>
      </c>
      <c r="F90" s="199">
        <f t="shared" si="7"/>
        <v>0</v>
      </c>
      <c r="G90" s="241">
        <f t="shared" si="8"/>
        <v>0</v>
      </c>
    </row>
    <row r="91" spans="1:7" ht="13" hidden="1" thickBot="1" x14ac:dyDescent="0.3">
      <c r="A91" s="19">
        <f t="shared" si="9"/>
        <v>72</v>
      </c>
      <c r="B91" s="199">
        <f t="shared" si="10"/>
        <v>0</v>
      </c>
      <c r="C91" s="240">
        <f t="shared" si="11"/>
        <v>0</v>
      </c>
      <c r="D91" s="240">
        <f t="shared" si="12"/>
        <v>0</v>
      </c>
      <c r="E91" s="199">
        <f t="shared" si="13"/>
        <v>0</v>
      </c>
      <c r="F91" s="199">
        <f t="shared" si="7"/>
        <v>0</v>
      </c>
      <c r="G91" s="241">
        <f t="shared" si="8"/>
        <v>0</v>
      </c>
    </row>
    <row r="92" spans="1:7" ht="13" hidden="1" thickBot="1" x14ac:dyDescent="0.3">
      <c r="A92" s="19">
        <f t="shared" si="9"/>
        <v>73</v>
      </c>
      <c r="B92" s="199">
        <f t="shared" si="10"/>
        <v>0</v>
      </c>
      <c r="C92" s="240">
        <f t="shared" si="11"/>
        <v>0</v>
      </c>
      <c r="D92" s="240">
        <f t="shared" si="12"/>
        <v>0</v>
      </c>
      <c r="E92" s="199">
        <f t="shared" si="13"/>
        <v>0</v>
      </c>
      <c r="F92" s="199">
        <f t="shared" si="7"/>
        <v>0</v>
      </c>
      <c r="G92" s="241">
        <f t="shared" si="8"/>
        <v>0</v>
      </c>
    </row>
    <row r="93" spans="1:7" ht="13" hidden="1" thickBot="1" x14ac:dyDescent="0.3">
      <c r="A93" s="19">
        <f t="shared" si="9"/>
        <v>74</v>
      </c>
      <c r="B93" s="199">
        <f t="shared" si="10"/>
        <v>0</v>
      </c>
      <c r="C93" s="240">
        <f t="shared" si="11"/>
        <v>0</v>
      </c>
      <c r="D93" s="240">
        <f t="shared" si="12"/>
        <v>0</v>
      </c>
      <c r="E93" s="199">
        <f t="shared" si="13"/>
        <v>0</v>
      </c>
      <c r="F93" s="199">
        <f t="shared" si="7"/>
        <v>0</v>
      </c>
      <c r="G93" s="241">
        <f t="shared" si="8"/>
        <v>0</v>
      </c>
    </row>
    <row r="94" spans="1:7" ht="13" hidden="1" thickBot="1" x14ac:dyDescent="0.3">
      <c r="A94" s="19">
        <f t="shared" si="9"/>
        <v>75</v>
      </c>
      <c r="B94" s="199">
        <f t="shared" si="10"/>
        <v>0</v>
      </c>
      <c r="C94" s="240">
        <f t="shared" si="11"/>
        <v>0</v>
      </c>
      <c r="D94" s="240">
        <f t="shared" si="12"/>
        <v>0</v>
      </c>
      <c r="E94" s="199">
        <f t="shared" si="13"/>
        <v>0</v>
      </c>
      <c r="F94" s="199">
        <f t="shared" si="7"/>
        <v>0</v>
      </c>
      <c r="G94" s="241">
        <f t="shared" si="8"/>
        <v>0</v>
      </c>
    </row>
    <row r="95" spans="1:7" ht="13" hidden="1" thickBot="1" x14ac:dyDescent="0.3">
      <c r="A95" s="19">
        <f t="shared" si="9"/>
        <v>76</v>
      </c>
      <c r="B95" s="199">
        <f t="shared" si="10"/>
        <v>0</v>
      </c>
      <c r="C95" s="240">
        <f t="shared" si="11"/>
        <v>0</v>
      </c>
      <c r="D95" s="240">
        <f t="shared" si="12"/>
        <v>0</v>
      </c>
      <c r="E95" s="199">
        <f t="shared" si="13"/>
        <v>0</v>
      </c>
      <c r="F95" s="199">
        <f t="shared" si="7"/>
        <v>0</v>
      </c>
      <c r="G95" s="241">
        <f t="shared" si="8"/>
        <v>0</v>
      </c>
    </row>
    <row r="96" spans="1:7" ht="13" hidden="1" thickBot="1" x14ac:dyDescent="0.3">
      <c r="A96" s="19">
        <f t="shared" si="9"/>
        <v>77</v>
      </c>
      <c r="B96" s="199">
        <f t="shared" si="10"/>
        <v>0</v>
      </c>
      <c r="C96" s="240">
        <f t="shared" si="11"/>
        <v>0</v>
      </c>
      <c r="D96" s="240">
        <f t="shared" si="12"/>
        <v>0</v>
      </c>
      <c r="E96" s="199">
        <f t="shared" si="13"/>
        <v>0</v>
      </c>
      <c r="F96" s="199">
        <f t="shared" si="7"/>
        <v>0</v>
      </c>
      <c r="G96" s="241">
        <f t="shared" si="8"/>
        <v>0</v>
      </c>
    </row>
    <row r="97" spans="1:7" ht="13" hidden="1" thickBot="1" x14ac:dyDescent="0.3">
      <c r="A97" s="19">
        <f t="shared" si="9"/>
        <v>78</v>
      </c>
      <c r="B97" s="199">
        <f t="shared" si="10"/>
        <v>0</v>
      </c>
      <c r="C97" s="240">
        <f t="shared" si="11"/>
        <v>0</v>
      </c>
      <c r="D97" s="240">
        <f t="shared" si="12"/>
        <v>0</v>
      </c>
      <c r="E97" s="199">
        <f t="shared" si="13"/>
        <v>0</v>
      </c>
      <c r="F97" s="199">
        <f t="shared" si="7"/>
        <v>0</v>
      </c>
      <c r="G97" s="241">
        <f t="shared" si="8"/>
        <v>0</v>
      </c>
    </row>
    <row r="98" spans="1:7" ht="13" hidden="1" thickBot="1" x14ac:dyDescent="0.3">
      <c r="A98" s="19">
        <f t="shared" si="9"/>
        <v>79</v>
      </c>
      <c r="B98" s="199">
        <f t="shared" si="10"/>
        <v>0</v>
      </c>
      <c r="C98" s="240">
        <f t="shared" si="11"/>
        <v>0</v>
      </c>
      <c r="D98" s="240">
        <f t="shared" si="12"/>
        <v>0</v>
      </c>
      <c r="E98" s="199">
        <f t="shared" si="13"/>
        <v>0</v>
      </c>
      <c r="F98" s="199">
        <f t="shared" si="7"/>
        <v>0</v>
      </c>
      <c r="G98" s="241">
        <f t="shared" si="8"/>
        <v>0</v>
      </c>
    </row>
    <row r="99" spans="1:7" ht="13" hidden="1" thickBot="1" x14ac:dyDescent="0.3">
      <c r="A99" s="19">
        <f t="shared" si="9"/>
        <v>80</v>
      </c>
      <c r="B99" s="199">
        <f t="shared" si="10"/>
        <v>0</v>
      </c>
      <c r="C99" s="240">
        <f t="shared" si="11"/>
        <v>0</v>
      </c>
      <c r="D99" s="240">
        <f t="shared" si="12"/>
        <v>0</v>
      </c>
      <c r="E99" s="199">
        <f t="shared" si="13"/>
        <v>0</v>
      </c>
      <c r="F99" s="199">
        <f t="shared" si="7"/>
        <v>0</v>
      </c>
      <c r="G99" s="241">
        <f t="shared" si="8"/>
        <v>0</v>
      </c>
    </row>
    <row r="100" spans="1:7" ht="13" hidden="1" thickBot="1" x14ac:dyDescent="0.3">
      <c r="A100" s="19">
        <f t="shared" si="9"/>
        <v>81</v>
      </c>
      <c r="B100" s="199">
        <f t="shared" si="10"/>
        <v>0</v>
      </c>
      <c r="C100" s="240">
        <f t="shared" si="11"/>
        <v>0</v>
      </c>
      <c r="D100" s="240">
        <f t="shared" si="12"/>
        <v>0</v>
      </c>
      <c r="E100" s="199">
        <f t="shared" si="13"/>
        <v>0</v>
      </c>
      <c r="F100" s="199">
        <f t="shared" si="7"/>
        <v>0</v>
      </c>
      <c r="G100" s="241">
        <f t="shared" si="8"/>
        <v>0</v>
      </c>
    </row>
    <row r="101" spans="1:7" ht="13" hidden="1" thickBot="1" x14ac:dyDescent="0.3">
      <c r="A101" s="19">
        <f t="shared" si="9"/>
        <v>82</v>
      </c>
      <c r="B101" s="199">
        <f t="shared" si="10"/>
        <v>0</v>
      </c>
      <c r="C101" s="240">
        <f t="shared" si="11"/>
        <v>0</v>
      </c>
      <c r="D101" s="240">
        <f t="shared" si="12"/>
        <v>0</v>
      </c>
      <c r="E101" s="199">
        <f t="shared" si="13"/>
        <v>0</v>
      </c>
      <c r="F101" s="199">
        <f t="shared" si="7"/>
        <v>0</v>
      </c>
      <c r="G101" s="241">
        <f t="shared" si="8"/>
        <v>0</v>
      </c>
    </row>
    <row r="102" spans="1:7" ht="13" hidden="1" thickBot="1" x14ac:dyDescent="0.3">
      <c r="A102" s="19">
        <f t="shared" si="9"/>
        <v>83</v>
      </c>
      <c r="B102" s="199">
        <f t="shared" si="10"/>
        <v>0</v>
      </c>
      <c r="C102" s="240">
        <f t="shared" si="11"/>
        <v>0</v>
      </c>
      <c r="D102" s="240">
        <f t="shared" si="12"/>
        <v>0</v>
      </c>
      <c r="E102" s="199">
        <f t="shared" si="13"/>
        <v>0</v>
      </c>
      <c r="F102" s="199">
        <f t="shared" si="7"/>
        <v>0</v>
      </c>
      <c r="G102" s="241">
        <f t="shared" si="8"/>
        <v>0</v>
      </c>
    </row>
    <row r="103" spans="1:7" ht="13" hidden="1" thickBot="1" x14ac:dyDescent="0.3">
      <c r="A103" s="19">
        <f t="shared" si="9"/>
        <v>84</v>
      </c>
      <c r="B103" s="199">
        <f t="shared" si="10"/>
        <v>0</v>
      </c>
      <c r="C103" s="240">
        <f t="shared" si="11"/>
        <v>0</v>
      </c>
      <c r="D103" s="240">
        <f t="shared" si="12"/>
        <v>0</v>
      </c>
      <c r="E103" s="199">
        <f t="shared" si="13"/>
        <v>0</v>
      </c>
      <c r="F103" s="199">
        <f t="shared" si="7"/>
        <v>0</v>
      </c>
      <c r="G103" s="241">
        <f t="shared" si="8"/>
        <v>0</v>
      </c>
    </row>
    <row r="104" spans="1:7" ht="13" hidden="1" thickBot="1" x14ac:dyDescent="0.3">
      <c r="A104" s="19">
        <f t="shared" si="9"/>
        <v>85</v>
      </c>
      <c r="B104" s="199">
        <f t="shared" si="10"/>
        <v>0</v>
      </c>
      <c r="C104" s="240">
        <f t="shared" si="11"/>
        <v>0</v>
      </c>
      <c r="D104" s="240">
        <f t="shared" si="12"/>
        <v>0</v>
      </c>
      <c r="E104" s="199">
        <f t="shared" si="13"/>
        <v>0</v>
      </c>
      <c r="F104" s="199">
        <f t="shared" si="7"/>
        <v>0</v>
      </c>
      <c r="G104" s="241">
        <f t="shared" si="8"/>
        <v>0</v>
      </c>
    </row>
    <row r="105" spans="1:7" ht="13" hidden="1" thickBot="1" x14ac:dyDescent="0.3">
      <c r="A105" s="19">
        <f t="shared" si="9"/>
        <v>86</v>
      </c>
      <c r="B105" s="199">
        <f t="shared" si="10"/>
        <v>0</v>
      </c>
      <c r="C105" s="240">
        <f t="shared" si="11"/>
        <v>0</v>
      </c>
      <c r="D105" s="240">
        <f t="shared" si="12"/>
        <v>0</v>
      </c>
      <c r="E105" s="199">
        <f t="shared" si="13"/>
        <v>0</v>
      </c>
      <c r="F105" s="199">
        <f t="shared" si="7"/>
        <v>0</v>
      </c>
      <c r="G105" s="241">
        <f t="shared" si="8"/>
        <v>0</v>
      </c>
    </row>
    <row r="106" spans="1:7" ht="13" hidden="1" thickBot="1" x14ac:dyDescent="0.3">
      <c r="A106" s="19">
        <f t="shared" si="9"/>
        <v>87</v>
      </c>
      <c r="B106" s="199">
        <f t="shared" si="10"/>
        <v>0</v>
      </c>
      <c r="C106" s="240">
        <f t="shared" si="11"/>
        <v>0</v>
      </c>
      <c r="D106" s="240">
        <f t="shared" si="12"/>
        <v>0</v>
      </c>
      <c r="E106" s="199">
        <f t="shared" si="13"/>
        <v>0</v>
      </c>
      <c r="F106" s="199">
        <f t="shared" si="7"/>
        <v>0</v>
      </c>
      <c r="G106" s="241">
        <f t="shared" si="8"/>
        <v>0</v>
      </c>
    </row>
    <row r="107" spans="1:7" ht="13" hidden="1" thickBot="1" x14ac:dyDescent="0.3">
      <c r="A107" s="19">
        <f t="shared" si="9"/>
        <v>88</v>
      </c>
      <c r="B107" s="199">
        <f t="shared" si="10"/>
        <v>0</v>
      </c>
      <c r="C107" s="240">
        <f t="shared" si="11"/>
        <v>0</v>
      </c>
      <c r="D107" s="240">
        <f t="shared" si="12"/>
        <v>0</v>
      </c>
      <c r="E107" s="199">
        <f t="shared" si="13"/>
        <v>0</v>
      </c>
      <c r="F107" s="199">
        <f t="shared" si="7"/>
        <v>0</v>
      </c>
      <c r="G107" s="241">
        <f t="shared" si="8"/>
        <v>0</v>
      </c>
    </row>
    <row r="108" spans="1:7" ht="13" hidden="1" thickBot="1" x14ac:dyDescent="0.3">
      <c r="A108" s="19">
        <f t="shared" si="9"/>
        <v>89</v>
      </c>
      <c r="B108" s="199">
        <f t="shared" si="10"/>
        <v>0</v>
      </c>
      <c r="C108" s="240">
        <f t="shared" si="11"/>
        <v>0</v>
      </c>
      <c r="D108" s="240">
        <f t="shared" si="12"/>
        <v>0</v>
      </c>
      <c r="E108" s="199">
        <f t="shared" si="13"/>
        <v>0</v>
      </c>
      <c r="F108" s="199">
        <f t="shared" si="7"/>
        <v>0</v>
      </c>
      <c r="G108" s="241">
        <f t="shared" si="8"/>
        <v>0</v>
      </c>
    </row>
    <row r="109" spans="1:7" ht="13" hidden="1" thickBot="1" x14ac:dyDescent="0.3">
      <c r="A109" s="19">
        <f t="shared" si="9"/>
        <v>90</v>
      </c>
      <c r="B109" s="199">
        <f t="shared" si="10"/>
        <v>0</v>
      </c>
      <c r="C109" s="240">
        <f t="shared" si="11"/>
        <v>0</v>
      </c>
      <c r="D109" s="240">
        <f t="shared" si="12"/>
        <v>0</v>
      </c>
      <c r="E109" s="199">
        <f t="shared" si="13"/>
        <v>0</v>
      </c>
      <c r="F109" s="199">
        <f t="shared" si="7"/>
        <v>0</v>
      </c>
      <c r="G109" s="241">
        <f t="shared" si="8"/>
        <v>0</v>
      </c>
    </row>
    <row r="110" spans="1:7" ht="13" hidden="1" thickBot="1" x14ac:dyDescent="0.3">
      <c r="A110" s="19">
        <f t="shared" si="9"/>
        <v>91</v>
      </c>
      <c r="B110" s="199">
        <f t="shared" si="10"/>
        <v>0</v>
      </c>
      <c r="C110" s="240">
        <f t="shared" si="11"/>
        <v>0</v>
      </c>
      <c r="D110" s="240">
        <f t="shared" si="12"/>
        <v>0</v>
      </c>
      <c r="E110" s="199">
        <f t="shared" si="13"/>
        <v>0</v>
      </c>
      <c r="F110" s="199">
        <f t="shared" si="7"/>
        <v>0</v>
      </c>
      <c r="G110" s="241">
        <f t="shared" si="8"/>
        <v>0</v>
      </c>
    </row>
    <row r="111" spans="1:7" ht="13" hidden="1" thickBot="1" x14ac:dyDescent="0.3">
      <c r="A111" s="19">
        <f t="shared" si="9"/>
        <v>92</v>
      </c>
      <c r="B111" s="199">
        <f t="shared" si="10"/>
        <v>0</v>
      </c>
      <c r="C111" s="240">
        <f t="shared" si="11"/>
        <v>0</v>
      </c>
      <c r="D111" s="240">
        <f t="shared" si="12"/>
        <v>0</v>
      </c>
      <c r="E111" s="199">
        <f t="shared" si="13"/>
        <v>0</v>
      </c>
      <c r="F111" s="199">
        <f t="shared" si="7"/>
        <v>0</v>
      </c>
      <c r="G111" s="241">
        <f t="shared" si="8"/>
        <v>0</v>
      </c>
    </row>
    <row r="112" spans="1:7" ht="13" hidden="1" thickBot="1" x14ac:dyDescent="0.3">
      <c r="A112" s="19">
        <f t="shared" si="9"/>
        <v>93</v>
      </c>
      <c r="B112" s="199">
        <f t="shared" si="10"/>
        <v>0</v>
      </c>
      <c r="C112" s="240">
        <f t="shared" si="11"/>
        <v>0</v>
      </c>
      <c r="D112" s="240">
        <f t="shared" si="12"/>
        <v>0</v>
      </c>
      <c r="E112" s="199">
        <f t="shared" si="13"/>
        <v>0</v>
      </c>
      <c r="F112" s="199">
        <f t="shared" si="7"/>
        <v>0</v>
      </c>
      <c r="G112" s="241">
        <f t="shared" si="8"/>
        <v>0</v>
      </c>
    </row>
    <row r="113" spans="1:7" ht="13" hidden="1" thickBot="1" x14ac:dyDescent="0.3">
      <c r="A113" s="19">
        <f t="shared" si="9"/>
        <v>94</v>
      </c>
      <c r="B113" s="199">
        <f t="shared" si="10"/>
        <v>0</v>
      </c>
      <c r="C113" s="240">
        <f t="shared" si="11"/>
        <v>0</v>
      </c>
      <c r="D113" s="240">
        <f t="shared" si="12"/>
        <v>0</v>
      </c>
      <c r="E113" s="199">
        <f t="shared" si="13"/>
        <v>0</v>
      </c>
      <c r="F113" s="199">
        <f t="shared" si="7"/>
        <v>0</v>
      </c>
      <c r="G113" s="241">
        <f t="shared" si="8"/>
        <v>0</v>
      </c>
    </row>
    <row r="114" spans="1:7" ht="13" hidden="1" thickBot="1" x14ac:dyDescent="0.3">
      <c r="A114" s="19">
        <f t="shared" si="9"/>
        <v>95</v>
      </c>
      <c r="B114" s="199">
        <f t="shared" si="10"/>
        <v>0</v>
      </c>
      <c r="C114" s="240">
        <f t="shared" si="11"/>
        <v>0</v>
      </c>
      <c r="D114" s="240">
        <f t="shared" si="12"/>
        <v>0</v>
      </c>
      <c r="E114" s="199">
        <f t="shared" si="13"/>
        <v>0</v>
      </c>
      <c r="F114" s="199">
        <f t="shared" si="7"/>
        <v>0</v>
      </c>
      <c r="G114" s="241">
        <f t="shared" si="8"/>
        <v>0</v>
      </c>
    </row>
    <row r="115" spans="1:7" ht="13" hidden="1" thickBot="1" x14ac:dyDescent="0.3">
      <c r="A115" s="19">
        <f t="shared" si="9"/>
        <v>96</v>
      </c>
      <c r="B115" s="199">
        <f t="shared" si="10"/>
        <v>0</v>
      </c>
      <c r="C115" s="240">
        <f t="shared" si="11"/>
        <v>0</v>
      </c>
      <c r="D115" s="240">
        <f t="shared" si="12"/>
        <v>0</v>
      </c>
      <c r="E115" s="199">
        <f t="shared" si="13"/>
        <v>0</v>
      </c>
      <c r="F115" s="199">
        <f t="shared" si="7"/>
        <v>0</v>
      </c>
      <c r="G115" s="241">
        <f t="shared" si="8"/>
        <v>0</v>
      </c>
    </row>
    <row r="116" spans="1:7" ht="13" hidden="1" thickBot="1" x14ac:dyDescent="0.3">
      <c r="A116" s="19">
        <f t="shared" si="9"/>
        <v>97</v>
      </c>
      <c r="B116" s="199">
        <f t="shared" si="10"/>
        <v>0</v>
      </c>
      <c r="C116" s="240">
        <f t="shared" si="11"/>
        <v>0</v>
      </c>
      <c r="D116" s="240">
        <f t="shared" si="12"/>
        <v>0</v>
      </c>
      <c r="E116" s="199">
        <f t="shared" si="13"/>
        <v>0</v>
      </c>
      <c r="F116" s="199">
        <f t="shared" si="7"/>
        <v>0</v>
      </c>
      <c r="G116" s="241">
        <f t="shared" si="8"/>
        <v>0</v>
      </c>
    </row>
    <row r="117" spans="1:7" ht="13" hidden="1" thickBot="1" x14ac:dyDescent="0.3">
      <c r="A117" s="19">
        <f t="shared" si="9"/>
        <v>98</v>
      </c>
      <c r="B117" s="199">
        <f t="shared" si="10"/>
        <v>0</v>
      </c>
      <c r="C117" s="240">
        <f t="shared" si="11"/>
        <v>0</v>
      </c>
      <c r="D117" s="240">
        <f t="shared" si="12"/>
        <v>0</v>
      </c>
      <c r="E117" s="199">
        <f t="shared" si="13"/>
        <v>0</v>
      </c>
      <c r="F117" s="199">
        <f t="shared" si="7"/>
        <v>0</v>
      </c>
      <c r="G117" s="241">
        <f t="shared" si="8"/>
        <v>0</v>
      </c>
    </row>
    <row r="118" spans="1:7" ht="13" hidden="1" thickBot="1" x14ac:dyDescent="0.3">
      <c r="A118" s="19">
        <f t="shared" si="9"/>
        <v>99</v>
      </c>
      <c r="B118" s="199">
        <f t="shared" si="10"/>
        <v>0</v>
      </c>
      <c r="C118" s="240">
        <f t="shared" si="11"/>
        <v>0</v>
      </c>
      <c r="D118" s="240">
        <f t="shared" si="12"/>
        <v>0</v>
      </c>
      <c r="E118" s="199">
        <f t="shared" si="13"/>
        <v>0</v>
      </c>
      <c r="F118" s="199">
        <f t="shared" si="7"/>
        <v>0</v>
      </c>
      <c r="G118" s="241">
        <f t="shared" si="8"/>
        <v>0</v>
      </c>
    </row>
    <row r="119" spans="1:7" ht="13" hidden="1" thickBot="1" x14ac:dyDescent="0.3">
      <c r="A119" s="19">
        <f t="shared" si="9"/>
        <v>100</v>
      </c>
      <c r="B119" s="199">
        <f t="shared" si="10"/>
        <v>0</v>
      </c>
      <c r="C119" s="240">
        <f t="shared" si="11"/>
        <v>0</v>
      </c>
      <c r="D119" s="240">
        <f t="shared" si="12"/>
        <v>0</v>
      </c>
      <c r="E119" s="199">
        <f t="shared" si="13"/>
        <v>0</v>
      </c>
      <c r="F119" s="199">
        <f t="shared" si="7"/>
        <v>0</v>
      </c>
      <c r="G119" s="241">
        <f t="shared" si="8"/>
        <v>0</v>
      </c>
    </row>
    <row r="120" spans="1:7" ht="13" hidden="1" thickBot="1" x14ac:dyDescent="0.3">
      <c r="A120" s="19">
        <f t="shared" si="9"/>
        <v>101</v>
      </c>
      <c r="B120" s="199">
        <f t="shared" si="10"/>
        <v>0</v>
      </c>
      <c r="C120" s="240">
        <f t="shared" si="11"/>
        <v>0</v>
      </c>
      <c r="D120" s="240">
        <f t="shared" si="12"/>
        <v>0</v>
      </c>
      <c r="E120" s="199">
        <f t="shared" si="13"/>
        <v>0</v>
      </c>
      <c r="F120" s="199">
        <f t="shared" si="7"/>
        <v>0</v>
      </c>
      <c r="G120" s="241">
        <f t="shared" si="8"/>
        <v>0</v>
      </c>
    </row>
    <row r="121" spans="1:7" ht="13" hidden="1" thickBot="1" x14ac:dyDescent="0.3">
      <c r="A121" s="19">
        <f t="shared" si="9"/>
        <v>102</v>
      </c>
      <c r="B121" s="199">
        <f t="shared" si="10"/>
        <v>0</v>
      </c>
      <c r="C121" s="240">
        <f t="shared" si="11"/>
        <v>0</v>
      </c>
      <c r="D121" s="240">
        <f t="shared" si="12"/>
        <v>0</v>
      </c>
      <c r="E121" s="199">
        <f t="shared" si="13"/>
        <v>0</v>
      </c>
      <c r="F121" s="199">
        <f t="shared" si="7"/>
        <v>0</v>
      </c>
      <c r="G121" s="241">
        <f t="shared" si="8"/>
        <v>0</v>
      </c>
    </row>
    <row r="122" spans="1:7" ht="13" hidden="1" thickBot="1" x14ac:dyDescent="0.3">
      <c r="A122" s="19">
        <f t="shared" si="9"/>
        <v>103</v>
      </c>
      <c r="B122" s="199">
        <f t="shared" si="10"/>
        <v>0</v>
      </c>
      <c r="C122" s="240">
        <f t="shared" si="11"/>
        <v>0</v>
      </c>
      <c r="D122" s="240">
        <f t="shared" si="12"/>
        <v>0</v>
      </c>
      <c r="E122" s="199">
        <f t="shared" si="13"/>
        <v>0</v>
      </c>
      <c r="F122" s="199">
        <f t="shared" si="7"/>
        <v>0</v>
      </c>
      <c r="G122" s="241">
        <f t="shared" si="8"/>
        <v>0</v>
      </c>
    </row>
    <row r="123" spans="1:7" ht="13" hidden="1" thickBot="1" x14ac:dyDescent="0.3">
      <c r="A123" s="19">
        <f t="shared" si="9"/>
        <v>104</v>
      </c>
      <c r="B123" s="199">
        <f t="shared" si="10"/>
        <v>0</v>
      </c>
      <c r="C123" s="240">
        <f t="shared" si="11"/>
        <v>0</v>
      </c>
      <c r="D123" s="240">
        <f t="shared" si="12"/>
        <v>0</v>
      </c>
      <c r="E123" s="199">
        <f t="shared" si="13"/>
        <v>0</v>
      </c>
      <c r="F123" s="199">
        <f t="shared" si="7"/>
        <v>0</v>
      </c>
      <c r="G123" s="241">
        <f t="shared" si="8"/>
        <v>0</v>
      </c>
    </row>
    <row r="124" spans="1:7" ht="13" hidden="1" thickBot="1" x14ac:dyDescent="0.3">
      <c r="A124" s="19">
        <f t="shared" si="9"/>
        <v>105</v>
      </c>
      <c r="B124" s="199">
        <f t="shared" si="10"/>
        <v>0</v>
      </c>
      <c r="C124" s="240">
        <f t="shared" si="11"/>
        <v>0</v>
      </c>
      <c r="D124" s="240">
        <f t="shared" si="12"/>
        <v>0</v>
      </c>
      <c r="E124" s="199">
        <f t="shared" si="13"/>
        <v>0</v>
      </c>
      <c r="F124" s="199">
        <f t="shared" si="7"/>
        <v>0</v>
      </c>
      <c r="G124" s="241">
        <f t="shared" si="8"/>
        <v>0</v>
      </c>
    </row>
    <row r="125" spans="1:7" ht="13" hidden="1" thickBot="1" x14ac:dyDescent="0.3">
      <c r="A125" s="19">
        <f t="shared" si="9"/>
        <v>106</v>
      </c>
      <c r="B125" s="199">
        <f t="shared" si="10"/>
        <v>0</v>
      </c>
      <c r="C125" s="240">
        <f t="shared" si="11"/>
        <v>0</v>
      </c>
      <c r="D125" s="240">
        <f t="shared" si="12"/>
        <v>0</v>
      </c>
      <c r="E125" s="199">
        <f t="shared" si="13"/>
        <v>0</v>
      </c>
      <c r="F125" s="199">
        <f t="shared" si="7"/>
        <v>0</v>
      </c>
      <c r="G125" s="241">
        <f t="shared" si="8"/>
        <v>0</v>
      </c>
    </row>
    <row r="126" spans="1:7" ht="13" hidden="1" thickBot="1" x14ac:dyDescent="0.3">
      <c r="A126" s="19">
        <f t="shared" si="9"/>
        <v>107</v>
      </c>
      <c r="B126" s="199">
        <f t="shared" si="10"/>
        <v>0</v>
      </c>
      <c r="C126" s="240">
        <f t="shared" si="11"/>
        <v>0</v>
      </c>
      <c r="D126" s="240">
        <f t="shared" si="12"/>
        <v>0</v>
      </c>
      <c r="E126" s="199">
        <f t="shared" si="13"/>
        <v>0</v>
      </c>
      <c r="F126" s="199">
        <f t="shared" si="7"/>
        <v>0</v>
      </c>
      <c r="G126" s="241">
        <f t="shared" si="8"/>
        <v>0</v>
      </c>
    </row>
    <row r="127" spans="1:7" ht="13" hidden="1" thickBot="1" x14ac:dyDescent="0.3">
      <c r="A127" s="19">
        <f t="shared" si="9"/>
        <v>108</v>
      </c>
      <c r="B127" s="199">
        <f t="shared" si="10"/>
        <v>0</v>
      </c>
      <c r="C127" s="240">
        <f t="shared" si="11"/>
        <v>0</v>
      </c>
      <c r="D127" s="240">
        <f t="shared" si="12"/>
        <v>0</v>
      </c>
      <c r="E127" s="199">
        <f t="shared" si="13"/>
        <v>0</v>
      </c>
      <c r="F127" s="199">
        <f t="shared" si="7"/>
        <v>0</v>
      </c>
      <c r="G127" s="241">
        <f t="shared" si="8"/>
        <v>0</v>
      </c>
    </row>
    <row r="128" spans="1:7" ht="13" hidden="1" thickBot="1" x14ac:dyDescent="0.3">
      <c r="A128" s="19">
        <f t="shared" si="9"/>
        <v>109</v>
      </c>
      <c r="B128" s="199">
        <f t="shared" si="10"/>
        <v>0</v>
      </c>
      <c r="C128" s="240">
        <f t="shared" si="11"/>
        <v>0</v>
      </c>
      <c r="D128" s="240">
        <f t="shared" si="12"/>
        <v>0</v>
      </c>
      <c r="E128" s="199">
        <f t="shared" si="13"/>
        <v>0</v>
      </c>
      <c r="F128" s="199">
        <f t="shared" si="7"/>
        <v>0</v>
      </c>
      <c r="G128" s="241">
        <f t="shared" si="8"/>
        <v>0</v>
      </c>
    </row>
    <row r="129" spans="1:7" ht="13" hidden="1" thickBot="1" x14ac:dyDescent="0.3">
      <c r="A129" s="19">
        <f t="shared" si="9"/>
        <v>110</v>
      </c>
      <c r="B129" s="199">
        <f t="shared" si="10"/>
        <v>0</v>
      </c>
      <c r="C129" s="240">
        <f t="shared" si="11"/>
        <v>0</v>
      </c>
      <c r="D129" s="240">
        <f t="shared" si="12"/>
        <v>0</v>
      </c>
      <c r="E129" s="199">
        <f t="shared" si="13"/>
        <v>0</v>
      </c>
      <c r="F129" s="199">
        <f t="shared" si="7"/>
        <v>0</v>
      </c>
      <c r="G129" s="241">
        <f t="shared" si="8"/>
        <v>0</v>
      </c>
    </row>
    <row r="130" spans="1:7" ht="13" hidden="1" thickBot="1" x14ac:dyDescent="0.3">
      <c r="A130" s="19">
        <f t="shared" si="9"/>
        <v>111</v>
      </c>
      <c r="B130" s="199">
        <f t="shared" si="10"/>
        <v>0</v>
      </c>
      <c r="C130" s="240">
        <f t="shared" si="11"/>
        <v>0</v>
      </c>
      <c r="D130" s="240">
        <f t="shared" si="12"/>
        <v>0</v>
      </c>
      <c r="E130" s="199">
        <f t="shared" si="13"/>
        <v>0</v>
      </c>
      <c r="F130" s="199">
        <f t="shared" si="7"/>
        <v>0</v>
      </c>
      <c r="G130" s="241">
        <f t="shared" si="8"/>
        <v>0</v>
      </c>
    </row>
    <row r="131" spans="1:7" ht="13" hidden="1" thickBot="1" x14ac:dyDescent="0.3">
      <c r="A131" s="19">
        <f t="shared" si="9"/>
        <v>112</v>
      </c>
      <c r="B131" s="199">
        <f t="shared" si="10"/>
        <v>0</v>
      </c>
      <c r="C131" s="240">
        <f t="shared" si="11"/>
        <v>0</v>
      </c>
      <c r="D131" s="240">
        <f t="shared" si="12"/>
        <v>0</v>
      </c>
      <c r="E131" s="199">
        <f t="shared" si="13"/>
        <v>0</v>
      </c>
      <c r="F131" s="199">
        <f t="shared" si="7"/>
        <v>0</v>
      </c>
      <c r="G131" s="241">
        <f t="shared" si="8"/>
        <v>0</v>
      </c>
    </row>
    <row r="132" spans="1:7" ht="13" hidden="1" thickBot="1" x14ac:dyDescent="0.3">
      <c r="A132" s="19">
        <f t="shared" si="9"/>
        <v>113</v>
      </c>
      <c r="B132" s="199">
        <f t="shared" si="10"/>
        <v>0</v>
      </c>
      <c r="C132" s="240">
        <f t="shared" si="11"/>
        <v>0</v>
      </c>
      <c r="D132" s="240">
        <f t="shared" si="12"/>
        <v>0</v>
      </c>
      <c r="E132" s="199">
        <f t="shared" si="13"/>
        <v>0</v>
      </c>
      <c r="F132" s="199">
        <f t="shared" si="7"/>
        <v>0</v>
      </c>
      <c r="G132" s="241">
        <f t="shared" si="8"/>
        <v>0</v>
      </c>
    </row>
    <row r="133" spans="1:7" ht="13" hidden="1" thickBot="1" x14ac:dyDescent="0.3">
      <c r="A133" s="19">
        <f t="shared" si="9"/>
        <v>114</v>
      </c>
      <c r="B133" s="199">
        <f t="shared" si="10"/>
        <v>0</v>
      </c>
      <c r="C133" s="240">
        <f t="shared" si="11"/>
        <v>0</v>
      </c>
      <c r="D133" s="240">
        <f t="shared" si="12"/>
        <v>0</v>
      </c>
      <c r="E133" s="199">
        <f t="shared" si="13"/>
        <v>0</v>
      </c>
      <c r="F133" s="199">
        <f t="shared" si="7"/>
        <v>0</v>
      </c>
      <c r="G133" s="241">
        <f t="shared" si="8"/>
        <v>0</v>
      </c>
    </row>
    <row r="134" spans="1:7" ht="13" hidden="1" thickBot="1" x14ac:dyDescent="0.3">
      <c r="A134" s="19">
        <f t="shared" si="9"/>
        <v>115</v>
      </c>
      <c r="B134" s="199">
        <f t="shared" si="10"/>
        <v>0</v>
      </c>
      <c r="C134" s="240">
        <f t="shared" si="11"/>
        <v>0</v>
      </c>
      <c r="D134" s="240">
        <f t="shared" si="12"/>
        <v>0</v>
      </c>
      <c r="E134" s="199">
        <f t="shared" si="13"/>
        <v>0</v>
      </c>
      <c r="F134" s="199">
        <f t="shared" si="7"/>
        <v>0</v>
      </c>
      <c r="G134" s="241">
        <f t="shared" si="8"/>
        <v>0</v>
      </c>
    </row>
    <row r="135" spans="1:7" ht="13" hidden="1" thickBot="1" x14ac:dyDescent="0.3">
      <c r="A135" s="19">
        <f t="shared" si="9"/>
        <v>116</v>
      </c>
      <c r="B135" s="199">
        <f t="shared" si="10"/>
        <v>0</v>
      </c>
      <c r="C135" s="240">
        <f t="shared" si="11"/>
        <v>0</v>
      </c>
      <c r="D135" s="240">
        <f t="shared" si="12"/>
        <v>0</v>
      </c>
      <c r="E135" s="199">
        <f t="shared" si="13"/>
        <v>0</v>
      </c>
      <c r="F135" s="199">
        <f t="shared" si="7"/>
        <v>0</v>
      </c>
      <c r="G135" s="241">
        <f t="shared" si="8"/>
        <v>0</v>
      </c>
    </row>
    <row r="136" spans="1:7" ht="13" hidden="1" thickBot="1" x14ac:dyDescent="0.3">
      <c r="A136" s="19">
        <f t="shared" si="9"/>
        <v>117</v>
      </c>
      <c r="B136" s="199">
        <f t="shared" si="10"/>
        <v>0</v>
      </c>
      <c r="C136" s="240">
        <f t="shared" si="11"/>
        <v>0</v>
      </c>
      <c r="D136" s="240">
        <f t="shared" si="12"/>
        <v>0</v>
      </c>
      <c r="E136" s="199">
        <f t="shared" si="13"/>
        <v>0</v>
      </c>
      <c r="F136" s="199">
        <f t="shared" si="7"/>
        <v>0</v>
      </c>
      <c r="G136" s="241">
        <f t="shared" si="8"/>
        <v>0</v>
      </c>
    </row>
    <row r="137" spans="1:7" ht="13" hidden="1" thickBot="1" x14ac:dyDescent="0.3">
      <c r="A137" s="19">
        <f t="shared" si="9"/>
        <v>118</v>
      </c>
      <c r="B137" s="199">
        <f t="shared" si="10"/>
        <v>0</v>
      </c>
      <c r="C137" s="240">
        <f t="shared" si="11"/>
        <v>0</v>
      </c>
      <c r="D137" s="240">
        <f t="shared" si="12"/>
        <v>0</v>
      </c>
      <c r="E137" s="199">
        <f t="shared" si="13"/>
        <v>0</v>
      </c>
      <c r="F137" s="199">
        <f t="shared" si="7"/>
        <v>0</v>
      </c>
      <c r="G137" s="241">
        <f t="shared" si="8"/>
        <v>0</v>
      </c>
    </row>
    <row r="138" spans="1:7" ht="13" hidden="1" thickBot="1" x14ac:dyDescent="0.3">
      <c r="A138" s="19">
        <f t="shared" si="9"/>
        <v>119</v>
      </c>
      <c r="B138" s="199">
        <f t="shared" si="10"/>
        <v>0</v>
      </c>
      <c r="C138" s="240">
        <f t="shared" si="11"/>
        <v>0</v>
      </c>
      <c r="D138" s="240">
        <f t="shared" si="12"/>
        <v>0</v>
      </c>
      <c r="E138" s="199">
        <f t="shared" si="13"/>
        <v>0</v>
      </c>
      <c r="F138" s="199">
        <f t="shared" si="7"/>
        <v>0</v>
      </c>
      <c r="G138" s="241">
        <f t="shared" si="8"/>
        <v>0</v>
      </c>
    </row>
    <row r="139" spans="1:7" ht="13" hidden="1" thickBot="1" x14ac:dyDescent="0.3">
      <c r="A139" s="19">
        <f t="shared" si="9"/>
        <v>120</v>
      </c>
      <c r="B139" s="199">
        <f t="shared" si="10"/>
        <v>0</v>
      </c>
      <c r="C139" s="240">
        <f t="shared" si="11"/>
        <v>0</v>
      </c>
      <c r="D139" s="240">
        <f t="shared" si="12"/>
        <v>0</v>
      </c>
      <c r="E139" s="199">
        <f t="shared" si="13"/>
        <v>0</v>
      </c>
      <c r="F139" s="199">
        <f t="shared" si="7"/>
        <v>0</v>
      </c>
      <c r="G139" s="241">
        <f t="shared" si="8"/>
        <v>0</v>
      </c>
    </row>
    <row r="140" spans="1:7" ht="13" hidden="1" thickBot="1" x14ac:dyDescent="0.3">
      <c r="A140" s="19">
        <f t="shared" si="9"/>
        <v>121</v>
      </c>
      <c r="B140" s="199">
        <f t="shared" si="10"/>
        <v>0</v>
      </c>
      <c r="C140" s="240">
        <f t="shared" si="11"/>
        <v>0</v>
      </c>
      <c r="D140" s="240">
        <f t="shared" si="12"/>
        <v>0</v>
      </c>
      <c r="E140" s="199">
        <f t="shared" si="13"/>
        <v>0</v>
      </c>
      <c r="F140" s="199">
        <f t="shared" si="7"/>
        <v>0</v>
      </c>
      <c r="G140" s="241">
        <f t="shared" si="8"/>
        <v>0</v>
      </c>
    </row>
    <row r="141" spans="1:7" ht="13" hidden="1" thickBot="1" x14ac:dyDescent="0.3">
      <c r="A141" s="19">
        <f t="shared" si="9"/>
        <v>122</v>
      </c>
      <c r="B141" s="199">
        <f t="shared" si="10"/>
        <v>0</v>
      </c>
      <c r="C141" s="240">
        <f t="shared" si="11"/>
        <v>0</v>
      </c>
      <c r="D141" s="240">
        <f t="shared" si="12"/>
        <v>0</v>
      </c>
      <c r="E141" s="199">
        <f t="shared" si="13"/>
        <v>0</v>
      </c>
      <c r="F141" s="199">
        <f t="shared" si="7"/>
        <v>0</v>
      </c>
      <c r="G141" s="241">
        <f t="shared" si="8"/>
        <v>0</v>
      </c>
    </row>
    <row r="142" spans="1:7" ht="13" hidden="1" thickBot="1" x14ac:dyDescent="0.3">
      <c r="A142" s="19">
        <f t="shared" si="9"/>
        <v>123</v>
      </c>
      <c r="B142" s="199">
        <f t="shared" si="10"/>
        <v>0</v>
      </c>
      <c r="C142" s="240">
        <f t="shared" si="11"/>
        <v>0</v>
      </c>
      <c r="D142" s="240">
        <f t="shared" si="12"/>
        <v>0</v>
      </c>
      <c r="E142" s="199">
        <f t="shared" si="13"/>
        <v>0</v>
      </c>
      <c r="F142" s="199">
        <f t="shared" si="7"/>
        <v>0</v>
      </c>
      <c r="G142" s="241">
        <f t="shared" si="8"/>
        <v>0</v>
      </c>
    </row>
    <row r="143" spans="1:7" ht="13" hidden="1" thickBot="1" x14ac:dyDescent="0.3">
      <c r="A143" s="19">
        <f t="shared" si="9"/>
        <v>124</v>
      </c>
      <c r="B143" s="199">
        <f t="shared" si="10"/>
        <v>0</v>
      </c>
      <c r="C143" s="240">
        <f t="shared" si="11"/>
        <v>0</v>
      </c>
      <c r="D143" s="240">
        <f t="shared" si="12"/>
        <v>0</v>
      </c>
      <c r="E143" s="199">
        <f t="shared" si="13"/>
        <v>0</v>
      </c>
      <c r="F143" s="199">
        <f t="shared" si="7"/>
        <v>0</v>
      </c>
      <c r="G143" s="241">
        <f t="shared" si="8"/>
        <v>0</v>
      </c>
    </row>
    <row r="144" spans="1:7" ht="13" hidden="1" thickBot="1" x14ac:dyDescent="0.3">
      <c r="A144" s="19">
        <f t="shared" si="9"/>
        <v>125</v>
      </c>
      <c r="B144" s="199">
        <f t="shared" si="10"/>
        <v>0</v>
      </c>
      <c r="C144" s="240">
        <f t="shared" si="11"/>
        <v>0</v>
      </c>
      <c r="D144" s="240">
        <f t="shared" si="12"/>
        <v>0</v>
      </c>
      <c r="E144" s="199">
        <f t="shared" si="13"/>
        <v>0</v>
      </c>
      <c r="F144" s="199">
        <f t="shared" si="7"/>
        <v>0</v>
      </c>
      <c r="G144" s="241">
        <f t="shared" si="8"/>
        <v>0</v>
      </c>
    </row>
    <row r="145" spans="1:7" ht="13" hidden="1" thickBot="1" x14ac:dyDescent="0.3">
      <c r="A145" s="19">
        <f t="shared" si="9"/>
        <v>126</v>
      </c>
      <c r="B145" s="199">
        <f t="shared" si="10"/>
        <v>0</v>
      </c>
      <c r="C145" s="240">
        <f t="shared" si="11"/>
        <v>0</v>
      </c>
      <c r="D145" s="240">
        <f t="shared" si="12"/>
        <v>0</v>
      </c>
      <c r="E145" s="199">
        <f t="shared" si="13"/>
        <v>0</v>
      </c>
      <c r="F145" s="199">
        <f t="shared" si="7"/>
        <v>0</v>
      </c>
      <c r="G145" s="241">
        <f t="shared" si="8"/>
        <v>0</v>
      </c>
    </row>
    <row r="146" spans="1:7" ht="13" hidden="1" thickBot="1" x14ac:dyDescent="0.3">
      <c r="A146" s="19">
        <f t="shared" si="9"/>
        <v>127</v>
      </c>
      <c r="B146" s="199">
        <f t="shared" si="10"/>
        <v>0</v>
      </c>
      <c r="C146" s="240">
        <f t="shared" si="11"/>
        <v>0</v>
      </c>
      <c r="D146" s="240">
        <f t="shared" si="12"/>
        <v>0</v>
      </c>
      <c r="E146" s="199">
        <f t="shared" si="13"/>
        <v>0</v>
      </c>
      <c r="F146" s="199">
        <f t="shared" si="7"/>
        <v>0</v>
      </c>
      <c r="G146" s="241">
        <f t="shared" si="8"/>
        <v>0</v>
      </c>
    </row>
    <row r="147" spans="1:7" ht="13" hidden="1" thickBot="1" x14ac:dyDescent="0.3">
      <c r="A147" s="19">
        <f t="shared" si="9"/>
        <v>128</v>
      </c>
      <c r="B147" s="199">
        <f t="shared" si="10"/>
        <v>0</v>
      </c>
      <c r="C147" s="240">
        <f t="shared" si="11"/>
        <v>0</v>
      </c>
      <c r="D147" s="240">
        <f t="shared" si="12"/>
        <v>0</v>
      </c>
      <c r="E147" s="199">
        <f t="shared" si="13"/>
        <v>0</v>
      </c>
      <c r="F147" s="199">
        <f t="shared" si="7"/>
        <v>0</v>
      </c>
      <c r="G147" s="241">
        <f t="shared" si="8"/>
        <v>0</v>
      </c>
    </row>
    <row r="148" spans="1:7" ht="13" hidden="1" thickBot="1" x14ac:dyDescent="0.3">
      <c r="A148" s="19">
        <f t="shared" si="9"/>
        <v>129</v>
      </c>
      <c r="B148" s="199">
        <f t="shared" si="10"/>
        <v>0</v>
      </c>
      <c r="C148" s="240">
        <f t="shared" si="11"/>
        <v>0</v>
      </c>
      <c r="D148" s="240">
        <f t="shared" si="12"/>
        <v>0</v>
      </c>
      <c r="E148" s="199">
        <f t="shared" si="13"/>
        <v>0</v>
      </c>
      <c r="F148" s="199">
        <f t="shared" ref="F148:F211" si="14">IF(A148=$D$10,$D$2,0)</f>
        <v>0</v>
      </c>
      <c r="G148" s="241">
        <f t="shared" ref="G148:G211" si="15">B148-F148</f>
        <v>0</v>
      </c>
    </row>
    <row r="149" spans="1:7" ht="13" hidden="1" thickBot="1" x14ac:dyDescent="0.3">
      <c r="A149" s="19">
        <f t="shared" ref="A149:A212" si="16">A148+1</f>
        <v>130</v>
      </c>
      <c r="B149" s="199">
        <f t="shared" ref="B149:B212" si="17">B148-F148</f>
        <v>0</v>
      </c>
      <c r="C149" s="240">
        <f t="shared" ref="C149:C212" si="18">IF(D149=0,0,D149+$D$13)</f>
        <v>0</v>
      </c>
      <c r="D149" s="240">
        <f t="shared" ref="D149:D212" si="19">E149+F149</f>
        <v>0</v>
      </c>
      <c r="E149" s="199">
        <f t="shared" ref="E149:E212" si="20">IF(B149&gt;0,E148,0)</f>
        <v>0</v>
      </c>
      <c r="F149" s="199">
        <f t="shared" si="14"/>
        <v>0</v>
      </c>
      <c r="G149" s="241">
        <f t="shared" si="15"/>
        <v>0</v>
      </c>
    </row>
    <row r="150" spans="1:7" ht="13" hidden="1" thickBot="1" x14ac:dyDescent="0.3">
      <c r="A150" s="19">
        <f t="shared" si="16"/>
        <v>131</v>
      </c>
      <c r="B150" s="199">
        <f t="shared" si="17"/>
        <v>0</v>
      </c>
      <c r="C150" s="240">
        <f t="shared" si="18"/>
        <v>0</v>
      </c>
      <c r="D150" s="240">
        <f t="shared" si="19"/>
        <v>0</v>
      </c>
      <c r="E150" s="199">
        <f t="shared" si="20"/>
        <v>0</v>
      </c>
      <c r="F150" s="199">
        <f t="shared" si="14"/>
        <v>0</v>
      </c>
      <c r="G150" s="241">
        <f t="shared" si="15"/>
        <v>0</v>
      </c>
    </row>
    <row r="151" spans="1:7" ht="13" hidden="1" thickBot="1" x14ac:dyDescent="0.3">
      <c r="A151" s="19">
        <f t="shared" si="16"/>
        <v>132</v>
      </c>
      <c r="B151" s="199">
        <f t="shared" si="17"/>
        <v>0</v>
      </c>
      <c r="C151" s="240">
        <f t="shared" si="18"/>
        <v>0</v>
      </c>
      <c r="D151" s="240">
        <f t="shared" si="19"/>
        <v>0</v>
      </c>
      <c r="E151" s="199">
        <f t="shared" si="20"/>
        <v>0</v>
      </c>
      <c r="F151" s="199">
        <f t="shared" si="14"/>
        <v>0</v>
      </c>
      <c r="G151" s="241">
        <f t="shared" si="15"/>
        <v>0</v>
      </c>
    </row>
    <row r="152" spans="1:7" ht="13" hidden="1" thickBot="1" x14ac:dyDescent="0.3">
      <c r="A152" s="19">
        <f t="shared" si="16"/>
        <v>133</v>
      </c>
      <c r="B152" s="199">
        <f t="shared" si="17"/>
        <v>0</v>
      </c>
      <c r="C152" s="240">
        <f t="shared" si="18"/>
        <v>0</v>
      </c>
      <c r="D152" s="240">
        <f t="shared" si="19"/>
        <v>0</v>
      </c>
      <c r="E152" s="199">
        <f t="shared" si="20"/>
        <v>0</v>
      </c>
      <c r="F152" s="199">
        <f t="shared" si="14"/>
        <v>0</v>
      </c>
      <c r="G152" s="241">
        <f t="shared" si="15"/>
        <v>0</v>
      </c>
    </row>
    <row r="153" spans="1:7" ht="13" hidden="1" thickBot="1" x14ac:dyDescent="0.3">
      <c r="A153" s="19">
        <f t="shared" si="16"/>
        <v>134</v>
      </c>
      <c r="B153" s="199">
        <f t="shared" si="17"/>
        <v>0</v>
      </c>
      <c r="C153" s="240">
        <f t="shared" si="18"/>
        <v>0</v>
      </c>
      <c r="D153" s="240">
        <f t="shared" si="19"/>
        <v>0</v>
      </c>
      <c r="E153" s="199">
        <f t="shared" si="20"/>
        <v>0</v>
      </c>
      <c r="F153" s="199">
        <f t="shared" si="14"/>
        <v>0</v>
      </c>
      <c r="G153" s="241">
        <f t="shared" si="15"/>
        <v>0</v>
      </c>
    </row>
    <row r="154" spans="1:7" ht="13" hidden="1" thickBot="1" x14ac:dyDescent="0.3">
      <c r="A154" s="19">
        <f t="shared" si="16"/>
        <v>135</v>
      </c>
      <c r="B154" s="199">
        <f t="shared" si="17"/>
        <v>0</v>
      </c>
      <c r="C154" s="240">
        <f t="shared" si="18"/>
        <v>0</v>
      </c>
      <c r="D154" s="240">
        <f t="shared" si="19"/>
        <v>0</v>
      </c>
      <c r="E154" s="199">
        <f t="shared" si="20"/>
        <v>0</v>
      </c>
      <c r="F154" s="199">
        <f t="shared" si="14"/>
        <v>0</v>
      </c>
      <c r="G154" s="241">
        <f t="shared" si="15"/>
        <v>0</v>
      </c>
    </row>
    <row r="155" spans="1:7" ht="13" hidden="1" thickBot="1" x14ac:dyDescent="0.3">
      <c r="A155" s="19">
        <f t="shared" si="16"/>
        <v>136</v>
      </c>
      <c r="B155" s="199">
        <f t="shared" si="17"/>
        <v>0</v>
      </c>
      <c r="C155" s="240">
        <f t="shared" si="18"/>
        <v>0</v>
      </c>
      <c r="D155" s="240">
        <f t="shared" si="19"/>
        <v>0</v>
      </c>
      <c r="E155" s="199">
        <f t="shared" si="20"/>
        <v>0</v>
      </c>
      <c r="F155" s="199">
        <f t="shared" si="14"/>
        <v>0</v>
      </c>
      <c r="G155" s="241">
        <f t="shared" si="15"/>
        <v>0</v>
      </c>
    </row>
    <row r="156" spans="1:7" ht="13" hidden="1" thickBot="1" x14ac:dyDescent="0.3">
      <c r="A156" s="19">
        <f t="shared" si="16"/>
        <v>137</v>
      </c>
      <c r="B156" s="199">
        <f t="shared" si="17"/>
        <v>0</v>
      </c>
      <c r="C156" s="240">
        <f t="shared" si="18"/>
        <v>0</v>
      </c>
      <c r="D156" s="240">
        <f t="shared" si="19"/>
        <v>0</v>
      </c>
      <c r="E156" s="199">
        <f t="shared" si="20"/>
        <v>0</v>
      </c>
      <c r="F156" s="199">
        <f t="shared" si="14"/>
        <v>0</v>
      </c>
      <c r="G156" s="241">
        <f t="shared" si="15"/>
        <v>0</v>
      </c>
    </row>
    <row r="157" spans="1:7" ht="13" hidden="1" thickBot="1" x14ac:dyDescent="0.3">
      <c r="A157" s="19">
        <f t="shared" si="16"/>
        <v>138</v>
      </c>
      <c r="B157" s="199">
        <f t="shared" si="17"/>
        <v>0</v>
      </c>
      <c r="C157" s="240">
        <f t="shared" si="18"/>
        <v>0</v>
      </c>
      <c r="D157" s="240">
        <f t="shared" si="19"/>
        <v>0</v>
      </c>
      <c r="E157" s="199">
        <f t="shared" si="20"/>
        <v>0</v>
      </c>
      <c r="F157" s="199">
        <f t="shared" si="14"/>
        <v>0</v>
      </c>
      <c r="G157" s="241">
        <f t="shared" si="15"/>
        <v>0</v>
      </c>
    </row>
    <row r="158" spans="1:7" ht="13" hidden="1" thickBot="1" x14ac:dyDescent="0.3">
      <c r="A158" s="19">
        <f t="shared" si="16"/>
        <v>139</v>
      </c>
      <c r="B158" s="199">
        <f t="shared" si="17"/>
        <v>0</v>
      </c>
      <c r="C158" s="240">
        <f t="shared" si="18"/>
        <v>0</v>
      </c>
      <c r="D158" s="240">
        <f t="shared" si="19"/>
        <v>0</v>
      </c>
      <c r="E158" s="199">
        <f t="shared" si="20"/>
        <v>0</v>
      </c>
      <c r="F158" s="199">
        <f t="shared" si="14"/>
        <v>0</v>
      </c>
      <c r="G158" s="241">
        <f t="shared" si="15"/>
        <v>0</v>
      </c>
    </row>
    <row r="159" spans="1:7" ht="13" hidden="1" thickBot="1" x14ac:dyDescent="0.3">
      <c r="A159" s="19">
        <f t="shared" si="16"/>
        <v>140</v>
      </c>
      <c r="B159" s="199">
        <f t="shared" si="17"/>
        <v>0</v>
      </c>
      <c r="C159" s="240">
        <f t="shared" si="18"/>
        <v>0</v>
      </c>
      <c r="D159" s="240">
        <f t="shared" si="19"/>
        <v>0</v>
      </c>
      <c r="E159" s="199">
        <f t="shared" si="20"/>
        <v>0</v>
      </c>
      <c r="F159" s="199">
        <f t="shared" si="14"/>
        <v>0</v>
      </c>
      <c r="G159" s="241">
        <f t="shared" si="15"/>
        <v>0</v>
      </c>
    </row>
    <row r="160" spans="1:7" ht="13" hidden="1" thickBot="1" x14ac:dyDescent="0.3">
      <c r="A160" s="19">
        <f t="shared" si="16"/>
        <v>141</v>
      </c>
      <c r="B160" s="199">
        <f t="shared" si="17"/>
        <v>0</v>
      </c>
      <c r="C160" s="240">
        <f t="shared" si="18"/>
        <v>0</v>
      </c>
      <c r="D160" s="240">
        <f t="shared" si="19"/>
        <v>0</v>
      </c>
      <c r="E160" s="199">
        <f t="shared" si="20"/>
        <v>0</v>
      </c>
      <c r="F160" s="199">
        <f t="shared" si="14"/>
        <v>0</v>
      </c>
      <c r="G160" s="241">
        <f t="shared" si="15"/>
        <v>0</v>
      </c>
    </row>
    <row r="161" spans="1:7" ht="13" hidden="1" thickBot="1" x14ac:dyDescent="0.3">
      <c r="A161" s="19">
        <f t="shared" si="16"/>
        <v>142</v>
      </c>
      <c r="B161" s="199">
        <f t="shared" si="17"/>
        <v>0</v>
      </c>
      <c r="C161" s="240">
        <f t="shared" si="18"/>
        <v>0</v>
      </c>
      <c r="D161" s="240">
        <f t="shared" si="19"/>
        <v>0</v>
      </c>
      <c r="E161" s="199">
        <f t="shared" si="20"/>
        <v>0</v>
      </c>
      <c r="F161" s="199">
        <f t="shared" si="14"/>
        <v>0</v>
      </c>
      <c r="G161" s="241">
        <f t="shared" si="15"/>
        <v>0</v>
      </c>
    </row>
    <row r="162" spans="1:7" ht="13" hidden="1" thickBot="1" x14ac:dyDescent="0.3">
      <c r="A162" s="19">
        <f t="shared" si="16"/>
        <v>143</v>
      </c>
      <c r="B162" s="199">
        <f t="shared" si="17"/>
        <v>0</v>
      </c>
      <c r="C162" s="240">
        <f t="shared" si="18"/>
        <v>0</v>
      </c>
      <c r="D162" s="240">
        <f t="shared" si="19"/>
        <v>0</v>
      </c>
      <c r="E162" s="199">
        <f t="shared" si="20"/>
        <v>0</v>
      </c>
      <c r="F162" s="199">
        <f t="shared" si="14"/>
        <v>0</v>
      </c>
      <c r="G162" s="241">
        <f t="shared" si="15"/>
        <v>0</v>
      </c>
    </row>
    <row r="163" spans="1:7" ht="13" hidden="1" thickBot="1" x14ac:dyDescent="0.3">
      <c r="A163" s="19">
        <f t="shared" si="16"/>
        <v>144</v>
      </c>
      <c r="B163" s="199">
        <f t="shared" si="17"/>
        <v>0</v>
      </c>
      <c r="C163" s="240">
        <f t="shared" si="18"/>
        <v>0</v>
      </c>
      <c r="D163" s="240">
        <f t="shared" si="19"/>
        <v>0</v>
      </c>
      <c r="E163" s="199">
        <f t="shared" si="20"/>
        <v>0</v>
      </c>
      <c r="F163" s="199">
        <f t="shared" si="14"/>
        <v>0</v>
      </c>
      <c r="G163" s="241">
        <f t="shared" si="15"/>
        <v>0</v>
      </c>
    </row>
    <row r="164" spans="1:7" ht="13" hidden="1" thickBot="1" x14ac:dyDescent="0.3">
      <c r="A164" s="19">
        <f t="shared" si="16"/>
        <v>145</v>
      </c>
      <c r="B164" s="199">
        <f t="shared" si="17"/>
        <v>0</v>
      </c>
      <c r="C164" s="240">
        <f t="shared" si="18"/>
        <v>0</v>
      </c>
      <c r="D164" s="240">
        <f t="shared" si="19"/>
        <v>0</v>
      </c>
      <c r="E164" s="199">
        <f t="shared" si="20"/>
        <v>0</v>
      </c>
      <c r="F164" s="199">
        <f t="shared" si="14"/>
        <v>0</v>
      </c>
      <c r="G164" s="241">
        <f t="shared" si="15"/>
        <v>0</v>
      </c>
    </row>
    <row r="165" spans="1:7" ht="13" hidden="1" thickBot="1" x14ac:dyDescent="0.3">
      <c r="A165" s="19">
        <f t="shared" si="16"/>
        <v>146</v>
      </c>
      <c r="B165" s="199">
        <f t="shared" si="17"/>
        <v>0</v>
      </c>
      <c r="C165" s="240">
        <f t="shared" si="18"/>
        <v>0</v>
      </c>
      <c r="D165" s="240">
        <f t="shared" si="19"/>
        <v>0</v>
      </c>
      <c r="E165" s="199">
        <f t="shared" si="20"/>
        <v>0</v>
      </c>
      <c r="F165" s="199">
        <f t="shared" si="14"/>
        <v>0</v>
      </c>
      <c r="G165" s="241">
        <f t="shared" si="15"/>
        <v>0</v>
      </c>
    </row>
    <row r="166" spans="1:7" ht="13" hidden="1" thickBot="1" x14ac:dyDescent="0.3">
      <c r="A166" s="19">
        <f t="shared" si="16"/>
        <v>147</v>
      </c>
      <c r="B166" s="199">
        <f t="shared" si="17"/>
        <v>0</v>
      </c>
      <c r="C166" s="240">
        <f t="shared" si="18"/>
        <v>0</v>
      </c>
      <c r="D166" s="240">
        <f t="shared" si="19"/>
        <v>0</v>
      </c>
      <c r="E166" s="199">
        <f t="shared" si="20"/>
        <v>0</v>
      </c>
      <c r="F166" s="199">
        <f t="shared" si="14"/>
        <v>0</v>
      </c>
      <c r="G166" s="241">
        <f t="shared" si="15"/>
        <v>0</v>
      </c>
    </row>
    <row r="167" spans="1:7" ht="13" hidden="1" thickBot="1" x14ac:dyDescent="0.3">
      <c r="A167" s="19">
        <f t="shared" si="16"/>
        <v>148</v>
      </c>
      <c r="B167" s="199">
        <f t="shared" si="17"/>
        <v>0</v>
      </c>
      <c r="C167" s="240">
        <f t="shared" si="18"/>
        <v>0</v>
      </c>
      <c r="D167" s="240">
        <f t="shared" si="19"/>
        <v>0</v>
      </c>
      <c r="E167" s="199">
        <f t="shared" si="20"/>
        <v>0</v>
      </c>
      <c r="F167" s="199">
        <f t="shared" si="14"/>
        <v>0</v>
      </c>
      <c r="G167" s="241">
        <f t="shared" si="15"/>
        <v>0</v>
      </c>
    </row>
    <row r="168" spans="1:7" ht="13" hidden="1" thickBot="1" x14ac:dyDescent="0.3">
      <c r="A168" s="19">
        <f t="shared" si="16"/>
        <v>149</v>
      </c>
      <c r="B168" s="199">
        <f t="shared" si="17"/>
        <v>0</v>
      </c>
      <c r="C168" s="240">
        <f t="shared" si="18"/>
        <v>0</v>
      </c>
      <c r="D168" s="240">
        <f t="shared" si="19"/>
        <v>0</v>
      </c>
      <c r="E168" s="199">
        <f t="shared" si="20"/>
        <v>0</v>
      </c>
      <c r="F168" s="199">
        <f t="shared" si="14"/>
        <v>0</v>
      </c>
      <c r="G168" s="241">
        <f t="shared" si="15"/>
        <v>0</v>
      </c>
    </row>
    <row r="169" spans="1:7" ht="13" hidden="1" thickBot="1" x14ac:dyDescent="0.3">
      <c r="A169" s="19">
        <f t="shared" si="16"/>
        <v>150</v>
      </c>
      <c r="B169" s="199">
        <f t="shared" si="17"/>
        <v>0</v>
      </c>
      <c r="C169" s="240">
        <f t="shared" si="18"/>
        <v>0</v>
      </c>
      <c r="D169" s="240">
        <f t="shared" si="19"/>
        <v>0</v>
      </c>
      <c r="E169" s="199">
        <f t="shared" si="20"/>
        <v>0</v>
      </c>
      <c r="F169" s="199">
        <f t="shared" si="14"/>
        <v>0</v>
      </c>
      <c r="G169" s="241">
        <f t="shared" si="15"/>
        <v>0</v>
      </c>
    </row>
    <row r="170" spans="1:7" ht="13" hidden="1" thickBot="1" x14ac:dyDescent="0.3">
      <c r="A170" s="19">
        <f t="shared" si="16"/>
        <v>151</v>
      </c>
      <c r="B170" s="199">
        <f t="shared" si="17"/>
        <v>0</v>
      </c>
      <c r="C170" s="240">
        <f t="shared" si="18"/>
        <v>0</v>
      </c>
      <c r="D170" s="240">
        <f t="shared" si="19"/>
        <v>0</v>
      </c>
      <c r="E170" s="199">
        <f t="shared" si="20"/>
        <v>0</v>
      </c>
      <c r="F170" s="199">
        <f t="shared" si="14"/>
        <v>0</v>
      </c>
      <c r="G170" s="241">
        <f t="shared" si="15"/>
        <v>0</v>
      </c>
    </row>
    <row r="171" spans="1:7" ht="13" hidden="1" thickBot="1" x14ac:dyDescent="0.3">
      <c r="A171" s="19">
        <f t="shared" si="16"/>
        <v>152</v>
      </c>
      <c r="B171" s="199">
        <f t="shared" si="17"/>
        <v>0</v>
      </c>
      <c r="C171" s="240">
        <f t="shared" si="18"/>
        <v>0</v>
      </c>
      <c r="D171" s="240">
        <f t="shared" si="19"/>
        <v>0</v>
      </c>
      <c r="E171" s="199">
        <f t="shared" si="20"/>
        <v>0</v>
      </c>
      <c r="F171" s="199">
        <f t="shared" si="14"/>
        <v>0</v>
      </c>
      <c r="G171" s="241">
        <f t="shared" si="15"/>
        <v>0</v>
      </c>
    </row>
    <row r="172" spans="1:7" ht="13" hidden="1" thickBot="1" x14ac:dyDescent="0.3">
      <c r="A172" s="19">
        <f t="shared" si="16"/>
        <v>153</v>
      </c>
      <c r="B172" s="199">
        <f t="shared" si="17"/>
        <v>0</v>
      </c>
      <c r="C172" s="240">
        <f t="shared" si="18"/>
        <v>0</v>
      </c>
      <c r="D172" s="240">
        <f t="shared" si="19"/>
        <v>0</v>
      </c>
      <c r="E172" s="199">
        <f t="shared" si="20"/>
        <v>0</v>
      </c>
      <c r="F172" s="199">
        <f t="shared" si="14"/>
        <v>0</v>
      </c>
      <c r="G172" s="241">
        <f t="shared" si="15"/>
        <v>0</v>
      </c>
    </row>
    <row r="173" spans="1:7" ht="13" hidden="1" thickBot="1" x14ac:dyDescent="0.3">
      <c r="A173" s="19">
        <f t="shared" si="16"/>
        <v>154</v>
      </c>
      <c r="B173" s="199">
        <f t="shared" si="17"/>
        <v>0</v>
      </c>
      <c r="C173" s="240">
        <f t="shared" si="18"/>
        <v>0</v>
      </c>
      <c r="D173" s="240">
        <f t="shared" si="19"/>
        <v>0</v>
      </c>
      <c r="E173" s="199">
        <f t="shared" si="20"/>
        <v>0</v>
      </c>
      <c r="F173" s="199">
        <f t="shared" si="14"/>
        <v>0</v>
      </c>
      <c r="G173" s="241">
        <f t="shared" si="15"/>
        <v>0</v>
      </c>
    </row>
    <row r="174" spans="1:7" ht="13" hidden="1" thickBot="1" x14ac:dyDescent="0.3">
      <c r="A174" s="19">
        <f t="shared" si="16"/>
        <v>155</v>
      </c>
      <c r="B174" s="199">
        <f t="shared" si="17"/>
        <v>0</v>
      </c>
      <c r="C174" s="240">
        <f t="shared" si="18"/>
        <v>0</v>
      </c>
      <c r="D174" s="240">
        <f t="shared" si="19"/>
        <v>0</v>
      </c>
      <c r="E174" s="199">
        <f t="shared" si="20"/>
        <v>0</v>
      </c>
      <c r="F174" s="199">
        <f t="shared" si="14"/>
        <v>0</v>
      </c>
      <c r="G174" s="241">
        <f t="shared" si="15"/>
        <v>0</v>
      </c>
    </row>
    <row r="175" spans="1:7" ht="13" hidden="1" thickBot="1" x14ac:dyDescent="0.3">
      <c r="A175" s="19">
        <f t="shared" si="16"/>
        <v>156</v>
      </c>
      <c r="B175" s="199">
        <f t="shared" si="17"/>
        <v>0</v>
      </c>
      <c r="C175" s="240">
        <f t="shared" si="18"/>
        <v>0</v>
      </c>
      <c r="D175" s="240">
        <f t="shared" si="19"/>
        <v>0</v>
      </c>
      <c r="E175" s="199">
        <f t="shared" si="20"/>
        <v>0</v>
      </c>
      <c r="F175" s="199">
        <f t="shared" si="14"/>
        <v>0</v>
      </c>
      <c r="G175" s="241">
        <f t="shared" si="15"/>
        <v>0</v>
      </c>
    </row>
    <row r="176" spans="1:7" ht="13" hidden="1" thickBot="1" x14ac:dyDescent="0.3">
      <c r="A176" s="19">
        <f t="shared" si="16"/>
        <v>157</v>
      </c>
      <c r="B176" s="199">
        <f t="shared" si="17"/>
        <v>0</v>
      </c>
      <c r="C176" s="240">
        <f t="shared" si="18"/>
        <v>0</v>
      </c>
      <c r="D176" s="240">
        <f t="shared" si="19"/>
        <v>0</v>
      </c>
      <c r="E176" s="199">
        <f t="shared" si="20"/>
        <v>0</v>
      </c>
      <c r="F176" s="199">
        <f t="shared" si="14"/>
        <v>0</v>
      </c>
      <c r="G176" s="241">
        <f t="shared" si="15"/>
        <v>0</v>
      </c>
    </row>
    <row r="177" spans="1:7" ht="13" hidden="1" thickBot="1" x14ac:dyDescent="0.3">
      <c r="A177" s="19">
        <f t="shared" si="16"/>
        <v>158</v>
      </c>
      <c r="B177" s="199">
        <f t="shared" si="17"/>
        <v>0</v>
      </c>
      <c r="C177" s="240">
        <f t="shared" si="18"/>
        <v>0</v>
      </c>
      <c r="D177" s="240">
        <f t="shared" si="19"/>
        <v>0</v>
      </c>
      <c r="E177" s="199">
        <f t="shared" si="20"/>
        <v>0</v>
      </c>
      <c r="F177" s="199">
        <f t="shared" si="14"/>
        <v>0</v>
      </c>
      <c r="G177" s="241">
        <f t="shared" si="15"/>
        <v>0</v>
      </c>
    </row>
    <row r="178" spans="1:7" ht="13" hidden="1" thickBot="1" x14ac:dyDescent="0.3">
      <c r="A178" s="19">
        <f t="shared" si="16"/>
        <v>159</v>
      </c>
      <c r="B178" s="199">
        <f t="shared" si="17"/>
        <v>0</v>
      </c>
      <c r="C178" s="240">
        <f t="shared" si="18"/>
        <v>0</v>
      </c>
      <c r="D178" s="240">
        <f t="shared" si="19"/>
        <v>0</v>
      </c>
      <c r="E178" s="199">
        <f t="shared" si="20"/>
        <v>0</v>
      </c>
      <c r="F178" s="199">
        <f t="shared" si="14"/>
        <v>0</v>
      </c>
      <c r="G178" s="241">
        <f t="shared" si="15"/>
        <v>0</v>
      </c>
    </row>
    <row r="179" spans="1:7" ht="13" hidden="1" thickBot="1" x14ac:dyDescent="0.3">
      <c r="A179" s="19">
        <f t="shared" si="16"/>
        <v>160</v>
      </c>
      <c r="B179" s="199">
        <f t="shared" si="17"/>
        <v>0</v>
      </c>
      <c r="C179" s="240">
        <f t="shared" si="18"/>
        <v>0</v>
      </c>
      <c r="D179" s="240">
        <f t="shared" si="19"/>
        <v>0</v>
      </c>
      <c r="E179" s="199">
        <f t="shared" si="20"/>
        <v>0</v>
      </c>
      <c r="F179" s="199">
        <f t="shared" si="14"/>
        <v>0</v>
      </c>
      <c r="G179" s="241">
        <f t="shared" si="15"/>
        <v>0</v>
      </c>
    </row>
    <row r="180" spans="1:7" ht="13" hidden="1" thickBot="1" x14ac:dyDescent="0.3">
      <c r="A180" s="19">
        <f t="shared" si="16"/>
        <v>161</v>
      </c>
      <c r="B180" s="199">
        <f t="shared" si="17"/>
        <v>0</v>
      </c>
      <c r="C180" s="240">
        <f t="shared" si="18"/>
        <v>0</v>
      </c>
      <c r="D180" s="240">
        <f t="shared" si="19"/>
        <v>0</v>
      </c>
      <c r="E180" s="199">
        <f t="shared" si="20"/>
        <v>0</v>
      </c>
      <c r="F180" s="199">
        <f t="shared" si="14"/>
        <v>0</v>
      </c>
      <c r="G180" s="241">
        <f t="shared" si="15"/>
        <v>0</v>
      </c>
    </row>
    <row r="181" spans="1:7" ht="13" hidden="1" thickBot="1" x14ac:dyDescent="0.3">
      <c r="A181" s="19">
        <f t="shared" si="16"/>
        <v>162</v>
      </c>
      <c r="B181" s="199">
        <f t="shared" si="17"/>
        <v>0</v>
      </c>
      <c r="C181" s="240">
        <f t="shared" si="18"/>
        <v>0</v>
      </c>
      <c r="D181" s="240">
        <f t="shared" si="19"/>
        <v>0</v>
      </c>
      <c r="E181" s="199">
        <f t="shared" si="20"/>
        <v>0</v>
      </c>
      <c r="F181" s="199">
        <f t="shared" si="14"/>
        <v>0</v>
      </c>
      <c r="G181" s="241">
        <f t="shared" si="15"/>
        <v>0</v>
      </c>
    </row>
    <row r="182" spans="1:7" ht="13" hidden="1" thickBot="1" x14ac:dyDescent="0.3">
      <c r="A182" s="19">
        <f t="shared" si="16"/>
        <v>163</v>
      </c>
      <c r="B182" s="199">
        <f t="shared" si="17"/>
        <v>0</v>
      </c>
      <c r="C182" s="240">
        <f t="shared" si="18"/>
        <v>0</v>
      </c>
      <c r="D182" s="240">
        <f t="shared" si="19"/>
        <v>0</v>
      </c>
      <c r="E182" s="199">
        <f t="shared" si="20"/>
        <v>0</v>
      </c>
      <c r="F182" s="199">
        <f t="shared" si="14"/>
        <v>0</v>
      </c>
      <c r="G182" s="241">
        <f t="shared" si="15"/>
        <v>0</v>
      </c>
    </row>
    <row r="183" spans="1:7" ht="13" hidden="1" thickBot="1" x14ac:dyDescent="0.3">
      <c r="A183" s="19">
        <f t="shared" si="16"/>
        <v>164</v>
      </c>
      <c r="B183" s="199">
        <f t="shared" si="17"/>
        <v>0</v>
      </c>
      <c r="C183" s="240">
        <f t="shared" si="18"/>
        <v>0</v>
      </c>
      <c r="D183" s="240">
        <f t="shared" si="19"/>
        <v>0</v>
      </c>
      <c r="E183" s="199">
        <f t="shared" si="20"/>
        <v>0</v>
      </c>
      <c r="F183" s="199">
        <f t="shared" si="14"/>
        <v>0</v>
      </c>
      <c r="G183" s="241">
        <f t="shared" si="15"/>
        <v>0</v>
      </c>
    </row>
    <row r="184" spans="1:7" ht="13" hidden="1" thickBot="1" x14ac:dyDescent="0.3">
      <c r="A184" s="19">
        <f t="shared" si="16"/>
        <v>165</v>
      </c>
      <c r="B184" s="199">
        <f t="shared" si="17"/>
        <v>0</v>
      </c>
      <c r="C184" s="240">
        <f t="shared" si="18"/>
        <v>0</v>
      </c>
      <c r="D184" s="240">
        <f t="shared" si="19"/>
        <v>0</v>
      </c>
      <c r="E184" s="199">
        <f t="shared" si="20"/>
        <v>0</v>
      </c>
      <c r="F184" s="199">
        <f t="shared" si="14"/>
        <v>0</v>
      </c>
      <c r="G184" s="241">
        <f t="shared" si="15"/>
        <v>0</v>
      </c>
    </row>
    <row r="185" spans="1:7" ht="13" hidden="1" thickBot="1" x14ac:dyDescent="0.3">
      <c r="A185" s="19">
        <f t="shared" si="16"/>
        <v>166</v>
      </c>
      <c r="B185" s="199">
        <f t="shared" si="17"/>
        <v>0</v>
      </c>
      <c r="C185" s="240">
        <f t="shared" si="18"/>
        <v>0</v>
      </c>
      <c r="D185" s="240">
        <f t="shared" si="19"/>
        <v>0</v>
      </c>
      <c r="E185" s="199">
        <f t="shared" si="20"/>
        <v>0</v>
      </c>
      <c r="F185" s="199">
        <f t="shared" si="14"/>
        <v>0</v>
      </c>
      <c r="G185" s="241">
        <f t="shared" si="15"/>
        <v>0</v>
      </c>
    </row>
    <row r="186" spans="1:7" ht="13" hidden="1" thickBot="1" x14ac:dyDescent="0.3">
      <c r="A186" s="19">
        <f t="shared" si="16"/>
        <v>167</v>
      </c>
      <c r="B186" s="199">
        <f t="shared" si="17"/>
        <v>0</v>
      </c>
      <c r="C186" s="240">
        <f t="shared" si="18"/>
        <v>0</v>
      </c>
      <c r="D186" s="240">
        <f t="shared" si="19"/>
        <v>0</v>
      </c>
      <c r="E186" s="199">
        <f t="shared" si="20"/>
        <v>0</v>
      </c>
      <c r="F186" s="199">
        <f t="shared" si="14"/>
        <v>0</v>
      </c>
      <c r="G186" s="241">
        <f t="shared" si="15"/>
        <v>0</v>
      </c>
    </row>
    <row r="187" spans="1:7" ht="13" hidden="1" thickBot="1" x14ac:dyDescent="0.3">
      <c r="A187" s="19">
        <f t="shared" si="16"/>
        <v>168</v>
      </c>
      <c r="B187" s="199">
        <f t="shared" si="17"/>
        <v>0</v>
      </c>
      <c r="C187" s="240">
        <f t="shared" si="18"/>
        <v>0</v>
      </c>
      <c r="D187" s="240">
        <f t="shared" si="19"/>
        <v>0</v>
      </c>
      <c r="E187" s="199">
        <f t="shared" si="20"/>
        <v>0</v>
      </c>
      <c r="F187" s="199">
        <f t="shared" si="14"/>
        <v>0</v>
      </c>
      <c r="G187" s="241">
        <f t="shared" si="15"/>
        <v>0</v>
      </c>
    </row>
    <row r="188" spans="1:7" ht="13" hidden="1" thickBot="1" x14ac:dyDescent="0.3">
      <c r="A188" s="19">
        <f t="shared" si="16"/>
        <v>169</v>
      </c>
      <c r="B188" s="199">
        <f t="shared" si="17"/>
        <v>0</v>
      </c>
      <c r="C188" s="240">
        <f t="shared" si="18"/>
        <v>0</v>
      </c>
      <c r="D188" s="240">
        <f t="shared" si="19"/>
        <v>0</v>
      </c>
      <c r="E188" s="199">
        <f t="shared" si="20"/>
        <v>0</v>
      </c>
      <c r="F188" s="199">
        <f t="shared" si="14"/>
        <v>0</v>
      </c>
      <c r="G188" s="241">
        <f t="shared" si="15"/>
        <v>0</v>
      </c>
    </row>
    <row r="189" spans="1:7" ht="13" hidden="1" thickBot="1" x14ac:dyDescent="0.3">
      <c r="A189" s="19">
        <f t="shared" si="16"/>
        <v>170</v>
      </c>
      <c r="B189" s="199">
        <f t="shared" si="17"/>
        <v>0</v>
      </c>
      <c r="C189" s="240">
        <f t="shared" si="18"/>
        <v>0</v>
      </c>
      <c r="D189" s="240">
        <f t="shared" si="19"/>
        <v>0</v>
      </c>
      <c r="E189" s="199">
        <f t="shared" si="20"/>
        <v>0</v>
      </c>
      <c r="F189" s="199">
        <f t="shared" si="14"/>
        <v>0</v>
      </c>
      <c r="G189" s="241">
        <f t="shared" si="15"/>
        <v>0</v>
      </c>
    </row>
    <row r="190" spans="1:7" ht="13" hidden="1" thickBot="1" x14ac:dyDescent="0.3">
      <c r="A190" s="19">
        <f t="shared" si="16"/>
        <v>171</v>
      </c>
      <c r="B190" s="199">
        <f t="shared" si="17"/>
        <v>0</v>
      </c>
      <c r="C190" s="240">
        <f t="shared" si="18"/>
        <v>0</v>
      </c>
      <c r="D190" s="240">
        <f t="shared" si="19"/>
        <v>0</v>
      </c>
      <c r="E190" s="199">
        <f t="shared" si="20"/>
        <v>0</v>
      </c>
      <c r="F190" s="199">
        <f t="shared" si="14"/>
        <v>0</v>
      </c>
      <c r="G190" s="241">
        <f t="shared" si="15"/>
        <v>0</v>
      </c>
    </row>
    <row r="191" spans="1:7" ht="13" hidden="1" thickBot="1" x14ac:dyDescent="0.3">
      <c r="A191" s="19">
        <f t="shared" si="16"/>
        <v>172</v>
      </c>
      <c r="B191" s="199">
        <f t="shared" si="17"/>
        <v>0</v>
      </c>
      <c r="C191" s="240">
        <f t="shared" si="18"/>
        <v>0</v>
      </c>
      <c r="D191" s="240">
        <f t="shared" si="19"/>
        <v>0</v>
      </c>
      <c r="E191" s="199">
        <f t="shared" si="20"/>
        <v>0</v>
      </c>
      <c r="F191" s="199">
        <f t="shared" si="14"/>
        <v>0</v>
      </c>
      <c r="G191" s="241">
        <f t="shared" si="15"/>
        <v>0</v>
      </c>
    </row>
    <row r="192" spans="1:7" ht="13" hidden="1" thickBot="1" x14ac:dyDescent="0.3">
      <c r="A192" s="19">
        <f t="shared" si="16"/>
        <v>173</v>
      </c>
      <c r="B192" s="199">
        <f t="shared" si="17"/>
        <v>0</v>
      </c>
      <c r="C192" s="240">
        <f t="shared" si="18"/>
        <v>0</v>
      </c>
      <c r="D192" s="240">
        <f t="shared" si="19"/>
        <v>0</v>
      </c>
      <c r="E192" s="199">
        <f t="shared" si="20"/>
        <v>0</v>
      </c>
      <c r="F192" s="199">
        <f t="shared" si="14"/>
        <v>0</v>
      </c>
      <c r="G192" s="241">
        <f t="shared" si="15"/>
        <v>0</v>
      </c>
    </row>
    <row r="193" spans="1:7" ht="13" hidden="1" thickBot="1" x14ac:dyDescent="0.3">
      <c r="A193" s="19">
        <f t="shared" si="16"/>
        <v>174</v>
      </c>
      <c r="B193" s="199">
        <f t="shared" si="17"/>
        <v>0</v>
      </c>
      <c r="C193" s="240">
        <f t="shared" si="18"/>
        <v>0</v>
      </c>
      <c r="D193" s="240">
        <f t="shared" si="19"/>
        <v>0</v>
      </c>
      <c r="E193" s="199">
        <f t="shared" si="20"/>
        <v>0</v>
      </c>
      <c r="F193" s="199">
        <f t="shared" si="14"/>
        <v>0</v>
      </c>
      <c r="G193" s="241">
        <f t="shared" si="15"/>
        <v>0</v>
      </c>
    </row>
    <row r="194" spans="1:7" ht="13" hidden="1" thickBot="1" x14ac:dyDescent="0.3">
      <c r="A194" s="19">
        <f t="shared" si="16"/>
        <v>175</v>
      </c>
      <c r="B194" s="199">
        <f t="shared" si="17"/>
        <v>0</v>
      </c>
      <c r="C194" s="240">
        <f t="shared" si="18"/>
        <v>0</v>
      </c>
      <c r="D194" s="240">
        <f t="shared" si="19"/>
        <v>0</v>
      </c>
      <c r="E194" s="199">
        <f t="shared" si="20"/>
        <v>0</v>
      </c>
      <c r="F194" s="199">
        <f t="shared" si="14"/>
        <v>0</v>
      </c>
      <c r="G194" s="241">
        <f t="shared" si="15"/>
        <v>0</v>
      </c>
    </row>
    <row r="195" spans="1:7" ht="13" hidden="1" thickBot="1" x14ac:dyDescent="0.3">
      <c r="A195" s="19">
        <f t="shared" si="16"/>
        <v>176</v>
      </c>
      <c r="B195" s="199">
        <f t="shared" si="17"/>
        <v>0</v>
      </c>
      <c r="C195" s="240">
        <f t="shared" si="18"/>
        <v>0</v>
      </c>
      <c r="D195" s="240">
        <f t="shared" si="19"/>
        <v>0</v>
      </c>
      <c r="E195" s="199">
        <f t="shared" si="20"/>
        <v>0</v>
      </c>
      <c r="F195" s="199">
        <f t="shared" si="14"/>
        <v>0</v>
      </c>
      <c r="G195" s="241">
        <f t="shared" si="15"/>
        <v>0</v>
      </c>
    </row>
    <row r="196" spans="1:7" ht="13" hidden="1" thickBot="1" x14ac:dyDescent="0.3">
      <c r="A196" s="19">
        <f t="shared" si="16"/>
        <v>177</v>
      </c>
      <c r="B196" s="199">
        <f t="shared" si="17"/>
        <v>0</v>
      </c>
      <c r="C196" s="240">
        <f t="shared" si="18"/>
        <v>0</v>
      </c>
      <c r="D196" s="240">
        <f t="shared" si="19"/>
        <v>0</v>
      </c>
      <c r="E196" s="199">
        <f t="shared" si="20"/>
        <v>0</v>
      </c>
      <c r="F196" s="199">
        <f t="shared" si="14"/>
        <v>0</v>
      </c>
      <c r="G196" s="241">
        <f t="shared" si="15"/>
        <v>0</v>
      </c>
    </row>
    <row r="197" spans="1:7" ht="13" hidden="1" thickBot="1" x14ac:dyDescent="0.3">
      <c r="A197" s="19">
        <f t="shared" si="16"/>
        <v>178</v>
      </c>
      <c r="B197" s="199">
        <f t="shared" si="17"/>
        <v>0</v>
      </c>
      <c r="C197" s="240">
        <f t="shared" si="18"/>
        <v>0</v>
      </c>
      <c r="D197" s="240">
        <f t="shared" si="19"/>
        <v>0</v>
      </c>
      <c r="E197" s="199">
        <f t="shared" si="20"/>
        <v>0</v>
      </c>
      <c r="F197" s="199">
        <f t="shared" si="14"/>
        <v>0</v>
      </c>
      <c r="G197" s="241">
        <f t="shared" si="15"/>
        <v>0</v>
      </c>
    </row>
    <row r="198" spans="1:7" ht="13" hidden="1" thickBot="1" x14ac:dyDescent="0.3">
      <c r="A198" s="19">
        <f t="shared" si="16"/>
        <v>179</v>
      </c>
      <c r="B198" s="199">
        <f t="shared" si="17"/>
        <v>0</v>
      </c>
      <c r="C198" s="240">
        <f t="shared" si="18"/>
        <v>0</v>
      </c>
      <c r="D198" s="240">
        <f t="shared" si="19"/>
        <v>0</v>
      </c>
      <c r="E198" s="199">
        <f t="shared" si="20"/>
        <v>0</v>
      </c>
      <c r="F198" s="199">
        <f t="shared" si="14"/>
        <v>0</v>
      </c>
      <c r="G198" s="241">
        <f t="shared" si="15"/>
        <v>0</v>
      </c>
    </row>
    <row r="199" spans="1:7" ht="13" hidden="1" thickBot="1" x14ac:dyDescent="0.3">
      <c r="A199" s="19">
        <f t="shared" si="16"/>
        <v>180</v>
      </c>
      <c r="B199" s="199">
        <f t="shared" si="17"/>
        <v>0</v>
      </c>
      <c r="C199" s="240">
        <f t="shared" si="18"/>
        <v>0</v>
      </c>
      <c r="D199" s="240">
        <f t="shared" si="19"/>
        <v>0</v>
      </c>
      <c r="E199" s="199">
        <f t="shared" si="20"/>
        <v>0</v>
      </c>
      <c r="F199" s="199">
        <f t="shared" si="14"/>
        <v>0</v>
      </c>
      <c r="G199" s="241">
        <f t="shared" si="15"/>
        <v>0</v>
      </c>
    </row>
    <row r="200" spans="1:7" ht="13" hidden="1" thickBot="1" x14ac:dyDescent="0.3">
      <c r="A200" s="19">
        <f t="shared" si="16"/>
        <v>181</v>
      </c>
      <c r="B200" s="199">
        <f t="shared" si="17"/>
        <v>0</v>
      </c>
      <c r="C200" s="240">
        <f t="shared" si="18"/>
        <v>0</v>
      </c>
      <c r="D200" s="240">
        <f t="shared" si="19"/>
        <v>0</v>
      </c>
      <c r="E200" s="199">
        <f t="shared" si="20"/>
        <v>0</v>
      </c>
      <c r="F200" s="199">
        <f t="shared" si="14"/>
        <v>0</v>
      </c>
      <c r="G200" s="241">
        <f t="shared" si="15"/>
        <v>0</v>
      </c>
    </row>
    <row r="201" spans="1:7" ht="13" hidden="1" thickBot="1" x14ac:dyDescent="0.3">
      <c r="A201" s="19">
        <f t="shared" si="16"/>
        <v>182</v>
      </c>
      <c r="B201" s="199">
        <f t="shared" si="17"/>
        <v>0</v>
      </c>
      <c r="C201" s="240">
        <f t="shared" si="18"/>
        <v>0</v>
      </c>
      <c r="D201" s="240">
        <f t="shared" si="19"/>
        <v>0</v>
      </c>
      <c r="E201" s="199">
        <f t="shared" si="20"/>
        <v>0</v>
      </c>
      <c r="F201" s="199">
        <f t="shared" si="14"/>
        <v>0</v>
      </c>
      <c r="G201" s="241">
        <f t="shared" si="15"/>
        <v>0</v>
      </c>
    </row>
    <row r="202" spans="1:7" ht="13" hidden="1" thickBot="1" x14ac:dyDescent="0.3">
      <c r="A202" s="19">
        <f t="shared" si="16"/>
        <v>183</v>
      </c>
      <c r="B202" s="199">
        <f t="shared" si="17"/>
        <v>0</v>
      </c>
      <c r="C202" s="240">
        <f t="shared" si="18"/>
        <v>0</v>
      </c>
      <c r="D202" s="240">
        <f t="shared" si="19"/>
        <v>0</v>
      </c>
      <c r="E202" s="199">
        <f t="shared" si="20"/>
        <v>0</v>
      </c>
      <c r="F202" s="199">
        <f t="shared" si="14"/>
        <v>0</v>
      </c>
      <c r="G202" s="241">
        <f t="shared" si="15"/>
        <v>0</v>
      </c>
    </row>
    <row r="203" spans="1:7" ht="13" hidden="1" thickBot="1" x14ac:dyDescent="0.3">
      <c r="A203" s="19">
        <f t="shared" si="16"/>
        <v>184</v>
      </c>
      <c r="B203" s="199">
        <f t="shared" si="17"/>
        <v>0</v>
      </c>
      <c r="C203" s="240">
        <f t="shared" si="18"/>
        <v>0</v>
      </c>
      <c r="D203" s="240">
        <f t="shared" si="19"/>
        <v>0</v>
      </c>
      <c r="E203" s="199">
        <f t="shared" si="20"/>
        <v>0</v>
      </c>
      <c r="F203" s="199">
        <f t="shared" si="14"/>
        <v>0</v>
      </c>
      <c r="G203" s="241">
        <f t="shared" si="15"/>
        <v>0</v>
      </c>
    </row>
    <row r="204" spans="1:7" ht="13" hidden="1" thickBot="1" x14ac:dyDescent="0.3">
      <c r="A204" s="19">
        <f t="shared" si="16"/>
        <v>185</v>
      </c>
      <c r="B204" s="199">
        <f t="shared" si="17"/>
        <v>0</v>
      </c>
      <c r="C204" s="240">
        <f t="shared" si="18"/>
        <v>0</v>
      </c>
      <c r="D204" s="240">
        <f t="shared" si="19"/>
        <v>0</v>
      </c>
      <c r="E204" s="199">
        <f t="shared" si="20"/>
        <v>0</v>
      </c>
      <c r="F204" s="199">
        <f t="shared" si="14"/>
        <v>0</v>
      </c>
      <c r="G204" s="241">
        <f t="shared" si="15"/>
        <v>0</v>
      </c>
    </row>
    <row r="205" spans="1:7" ht="13" hidden="1" thickBot="1" x14ac:dyDescent="0.3">
      <c r="A205" s="19">
        <f t="shared" si="16"/>
        <v>186</v>
      </c>
      <c r="B205" s="199">
        <f t="shared" si="17"/>
        <v>0</v>
      </c>
      <c r="C205" s="240">
        <f t="shared" si="18"/>
        <v>0</v>
      </c>
      <c r="D205" s="240">
        <f t="shared" si="19"/>
        <v>0</v>
      </c>
      <c r="E205" s="199">
        <f t="shared" si="20"/>
        <v>0</v>
      </c>
      <c r="F205" s="199">
        <f t="shared" si="14"/>
        <v>0</v>
      </c>
      <c r="G205" s="241">
        <f t="shared" si="15"/>
        <v>0</v>
      </c>
    </row>
    <row r="206" spans="1:7" ht="13" hidden="1" thickBot="1" x14ac:dyDescent="0.3">
      <c r="A206" s="19">
        <f t="shared" si="16"/>
        <v>187</v>
      </c>
      <c r="B206" s="199">
        <f t="shared" si="17"/>
        <v>0</v>
      </c>
      <c r="C206" s="240">
        <f t="shared" si="18"/>
        <v>0</v>
      </c>
      <c r="D206" s="240">
        <f t="shared" si="19"/>
        <v>0</v>
      </c>
      <c r="E206" s="199">
        <f t="shared" si="20"/>
        <v>0</v>
      </c>
      <c r="F206" s="199">
        <f t="shared" si="14"/>
        <v>0</v>
      </c>
      <c r="G206" s="241">
        <f t="shared" si="15"/>
        <v>0</v>
      </c>
    </row>
    <row r="207" spans="1:7" ht="13" hidden="1" thickBot="1" x14ac:dyDescent="0.3">
      <c r="A207" s="19">
        <f t="shared" si="16"/>
        <v>188</v>
      </c>
      <c r="B207" s="199">
        <f t="shared" si="17"/>
        <v>0</v>
      </c>
      <c r="C207" s="240">
        <f t="shared" si="18"/>
        <v>0</v>
      </c>
      <c r="D207" s="240">
        <f t="shared" si="19"/>
        <v>0</v>
      </c>
      <c r="E207" s="199">
        <f t="shared" si="20"/>
        <v>0</v>
      </c>
      <c r="F207" s="199">
        <f t="shared" si="14"/>
        <v>0</v>
      </c>
      <c r="G207" s="241">
        <f t="shared" si="15"/>
        <v>0</v>
      </c>
    </row>
    <row r="208" spans="1:7" ht="13" hidden="1" thickBot="1" x14ac:dyDescent="0.3">
      <c r="A208" s="19">
        <f t="shared" si="16"/>
        <v>189</v>
      </c>
      <c r="B208" s="199">
        <f t="shared" si="17"/>
        <v>0</v>
      </c>
      <c r="C208" s="240">
        <f t="shared" si="18"/>
        <v>0</v>
      </c>
      <c r="D208" s="240">
        <f t="shared" si="19"/>
        <v>0</v>
      </c>
      <c r="E208" s="199">
        <f t="shared" si="20"/>
        <v>0</v>
      </c>
      <c r="F208" s="199">
        <f t="shared" si="14"/>
        <v>0</v>
      </c>
      <c r="G208" s="241">
        <f t="shared" si="15"/>
        <v>0</v>
      </c>
    </row>
    <row r="209" spans="1:7" ht="13" hidden="1" thickBot="1" x14ac:dyDescent="0.3">
      <c r="A209" s="19">
        <f t="shared" si="16"/>
        <v>190</v>
      </c>
      <c r="B209" s="199">
        <f t="shared" si="17"/>
        <v>0</v>
      </c>
      <c r="C209" s="240">
        <f t="shared" si="18"/>
        <v>0</v>
      </c>
      <c r="D209" s="240">
        <f t="shared" si="19"/>
        <v>0</v>
      </c>
      <c r="E209" s="199">
        <f t="shared" si="20"/>
        <v>0</v>
      </c>
      <c r="F209" s="199">
        <f t="shared" si="14"/>
        <v>0</v>
      </c>
      <c r="G209" s="241">
        <f t="shared" si="15"/>
        <v>0</v>
      </c>
    </row>
    <row r="210" spans="1:7" ht="13" hidden="1" thickBot="1" x14ac:dyDescent="0.3">
      <c r="A210" s="19">
        <f t="shared" si="16"/>
        <v>191</v>
      </c>
      <c r="B210" s="199">
        <f t="shared" si="17"/>
        <v>0</v>
      </c>
      <c r="C210" s="240">
        <f t="shared" si="18"/>
        <v>0</v>
      </c>
      <c r="D210" s="240">
        <f t="shared" si="19"/>
        <v>0</v>
      </c>
      <c r="E210" s="199">
        <f t="shared" si="20"/>
        <v>0</v>
      </c>
      <c r="F210" s="199">
        <f t="shared" si="14"/>
        <v>0</v>
      </c>
      <c r="G210" s="241">
        <f t="shared" si="15"/>
        <v>0</v>
      </c>
    </row>
    <row r="211" spans="1:7" ht="13" hidden="1" thickBot="1" x14ac:dyDescent="0.3">
      <c r="A211" s="19">
        <f t="shared" si="16"/>
        <v>192</v>
      </c>
      <c r="B211" s="199">
        <f t="shared" si="17"/>
        <v>0</v>
      </c>
      <c r="C211" s="240">
        <f t="shared" si="18"/>
        <v>0</v>
      </c>
      <c r="D211" s="240">
        <f t="shared" si="19"/>
        <v>0</v>
      </c>
      <c r="E211" s="199">
        <f t="shared" si="20"/>
        <v>0</v>
      </c>
      <c r="F211" s="199">
        <f t="shared" si="14"/>
        <v>0</v>
      </c>
      <c r="G211" s="241">
        <f t="shared" si="15"/>
        <v>0</v>
      </c>
    </row>
    <row r="212" spans="1:7" ht="13" hidden="1" thickBot="1" x14ac:dyDescent="0.3">
      <c r="A212" s="19">
        <f t="shared" si="16"/>
        <v>193</v>
      </c>
      <c r="B212" s="199">
        <f t="shared" si="17"/>
        <v>0</v>
      </c>
      <c r="C212" s="240">
        <f t="shared" si="18"/>
        <v>0</v>
      </c>
      <c r="D212" s="240">
        <f t="shared" si="19"/>
        <v>0</v>
      </c>
      <c r="E212" s="199">
        <f t="shared" si="20"/>
        <v>0</v>
      </c>
      <c r="F212" s="199">
        <f t="shared" ref="F212:F275" si="21">IF(A212=$D$10,$D$2,0)</f>
        <v>0</v>
      </c>
      <c r="G212" s="241">
        <f t="shared" ref="G212:G275" si="22">B212-F212</f>
        <v>0</v>
      </c>
    </row>
    <row r="213" spans="1:7" ht="13" hidden="1" thickBot="1" x14ac:dyDescent="0.3">
      <c r="A213" s="19">
        <f t="shared" ref="A213:A276" si="23">A212+1</f>
        <v>194</v>
      </c>
      <c r="B213" s="199">
        <f t="shared" ref="B213:B276" si="24">B212-F212</f>
        <v>0</v>
      </c>
      <c r="C213" s="240">
        <f t="shared" ref="C213:C276" si="25">IF(D213=0,0,D213+$D$13)</f>
        <v>0</v>
      </c>
      <c r="D213" s="240">
        <f t="shared" ref="D213:D276" si="26">E213+F213</f>
        <v>0</v>
      </c>
      <c r="E213" s="199">
        <f t="shared" ref="E213:E276" si="27">IF(B213&gt;0,E212,0)</f>
        <v>0</v>
      </c>
      <c r="F213" s="199">
        <f t="shared" si="21"/>
        <v>0</v>
      </c>
      <c r="G213" s="241">
        <f t="shared" si="22"/>
        <v>0</v>
      </c>
    </row>
    <row r="214" spans="1:7" ht="13" hidden="1" thickBot="1" x14ac:dyDescent="0.3">
      <c r="A214" s="19">
        <f t="shared" si="23"/>
        <v>195</v>
      </c>
      <c r="B214" s="199">
        <f t="shared" si="24"/>
        <v>0</v>
      </c>
      <c r="C214" s="240">
        <f t="shared" si="25"/>
        <v>0</v>
      </c>
      <c r="D214" s="240">
        <f t="shared" si="26"/>
        <v>0</v>
      </c>
      <c r="E214" s="199">
        <f t="shared" si="27"/>
        <v>0</v>
      </c>
      <c r="F214" s="199">
        <f t="shared" si="21"/>
        <v>0</v>
      </c>
      <c r="G214" s="241">
        <f t="shared" si="22"/>
        <v>0</v>
      </c>
    </row>
    <row r="215" spans="1:7" ht="13" hidden="1" thickBot="1" x14ac:dyDescent="0.3">
      <c r="A215" s="19">
        <f t="shared" si="23"/>
        <v>196</v>
      </c>
      <c r="B215" s="199">
        <f t="shared" si="24"/>
        <v>0</v>
      </c>
      <c r="C215" s="240">
        <f t="shared" si="25"/>
        <v>0</v>
      </c>
      <c r="D215" s="240">
        <f t="shared" si="26"/>
        <v>0</v>
      </c>
      <c r="E215" s="199">
        <f t="shared" si="27"/>
        <v>0</v>
      </c>
      <c r="F215" s="199">
        <f t="shared" si="21"/>
        <v>0</v>
      </c>
      <c r="G215" s="241">
        <f t="shared" si="22"/>
        <v>0</v>
      </c>
    </row>
    <row r="216" spans="1:7" ht="13" hidden="1" thickBot="1" x14ac:dyDescent="0.3">
      <c r="A216" s="19">
        <f t="shared" si="23"/>
        <v>197</v>
      </c>
      <c r="B216" s="199">
        <f t="shared" si="24"/>
        <v>0</v>
      </c>
      <c r="C216" s="240">
        <f t="shared" si="25"/>
        <v>0</v>
      </c>
      <c r="D216" s="240">
        <f t="shared" si="26"/>
        <v>0</v>
      </c>
      <c r="E216" s="199">
        <f t="shared" si="27"/>
        <v>0</v>
      </c>
      <c r="F216" s="199">
        <f t="shared" si="21"/>
        <v>0</v>
      </c>
      <c r="G216" s="241">
        <f t="shared" si="22"/>
        <v>0</v>
      </c>
    </row>
    <row r="217" spans="1:7" ht="13" hidden="1" thickBot="1" x14ac:dyDescent="0.3">
      <c r="A217" s="19">
        <f t="shared" si="23"/>
        <v>198</v>
      </c>
      <c r="B217" s="199">
        <f t="shared" si="24"/>
        <v>0</v>
      </c>
      <c r="C217" s="240">
        <f t="shared" si="25"/>
        <v>0</v>
      </c>
      <c r="D217" s="240">
        <f t="shared" si="26"/>
        <v>0</v>
      </c>
      <c r="E217" s="199">
        <f t="shared" si="27"/>
        <v>0</v>
      </c>
      <c r="F217" s="199">
        <f t="shared" si="21"/>
        <v>0</v>
      </c>
      <c r="G217" s="241">
        <f t="shared" si="22"/>
        <v>0</v>
      </c>
    </row>
    <row r="218" spans="1:7" ht="13" hidden="1" thickBot="1" x14ac:dyDescent="0.3">
      <c r="A218" s="19">
        <f t="shared" si="23"/>
        <v>199</v>
      </c>
      <c r="B218" s="199">
        <f t="shared" si="24"/>
        <v>0</v>
      </c>
      <c r="C218" s="240">
        <f t="shared" si="25"/>
        <v>0</v>
      </c>
      <c r="D218" s="240">
        <f t="shared" si="26"/>
        <v>0</v>
      </c>
      <c r="E218" s="199">
        <f t="shared" si="27"/>
        <v>0</v>
      </c>
      <c r="F218" s="199">
        <f t="shared" si="21"/>
        <v>0</v>
      </c>
      <c r="G218" s="241">
        <f t="shared" si="22"/>
        <v>0</v>
      </c>
    </row>
    <row r="219" spans="1:7" ht="13" hidden="1" thickBot="1" x14ac:dyDescent="0.3">
      <c r="A219" s="19">
        <f t="shared" si="23"/>
        <v>200</v>
      </c>
      <c r="B219" s="199">
        <f t="shared" si="24"/>
        <v>0</v>
      </c>
      <c r="C219" s="240">
        <f t="shared" si="25"/>
        <v>0</v>
      </c>
      <c r="D219" s="240">
        <f t="shared" si="26"/>
        <v>0</v>
      </c>
      <c r="E219" s="199">
        <f t="shared" si="27"/>
        <v>0</v>
      </c>
      <c r="F219" s="199">
        <f t="shared" si="21"/>
        <v>0</v>
      </c>
      <c r="G219" s="241">
        <f t="shared" si="22"/>
        <v>0</v>
      </c>
    </row>
    <row r="220" spans="1:7" ht="13" hidden="1" thickBot="1" x14ac:dyDescent="0.3">
      <c r="A220" s="19">
        <f t="shared" si="23"/>
        <v>201</v>
      </c>
      <c r="B220" s="199">
        <f t="shared" si="24"/>
        <v>0</v>
      </c>
      <c r="C220" s="240">
        <f t="shared" si="25"/>
        <v>0</v>
      </c>
      <c r="D220" s="240">
        <f t="shared" si="26"/>
        <v>0</v>
      </c>
      <c r="E220" s="199">
        <f t="shared" si="27"/>
        <v>0</v>
      </c>
      <c r="F220" s="199">
        <f t="shared" si="21"/>
        <v>0</v>
      </c>
      <c r="G220" s="241">
        <f t="shared" si="22"/>
        <v>0</v>
      </c>
    </row>
    <row r="221" spans="1:7" ht="13" hidden="1" thickBot="1" x14ac:dyDescent="0.3">
      <c r="A221" s="19">
        <f t="shared" si="23"/>
        <v>202</v>
      </c>
      <c r="B221" s="199">
        <f t="shared" si="24"/>
        <v>0</v>
      </c>
      <c r="C221" s="240">
        <f t="shared" si="25"/>
        <v>0</v>
      </c>
      <c r="D221" s="240">
        <f t="shared" si="26"/>
        <v>0</v>
      </c>
      <c r="E221" s="199">
        <f t="shared" si="27"/>
        <v>0</v>
      </c>
      <c r="F221" s="199">
        <f t="shared" si="21"/>
        <v>0</v>
      </c>
      <c r="G221" s="241">
        <f t="shared" si="22"/>
        <v>0</v>
      </c>
    </row>
    <row r="222" spans="1:7" ht="13" hidden="1" thickBot="1" x14ac:dyDescent="0.3">
      <c r="A222" s="19">
        <f t="shared" si="23"/>
        <v>203</v>
      </c>
      <c r="B222" s="199">
        <f t="shared" si="24"/>
        <v>0</v>
      </c>
      <c r="C222" s="240">
        <f t="shared" si="25"/>
        <v>0</v>
      </c>
      <c r="D222" s="240">
        <f t="shared" si="26"/>
        <v>0</v>
      </c>
      <c r="E222" s="199">
        <f t="shared" si="27"/>
        <v>0</v>
      </c>
      <c r="F222" s="199">
        <f t="shared" si="21"/>
        <v>0</v>
      </c>
      <c r="G222" s="241">
        <f t="shared" si="22"/>
        <v>0</v>
      </c>
    </row>
    <row r="223" spans="1:7" ht="13" hidden="1" thickBot="1" x14ac:dyDescent="0.3">
      <c r="A223" s="19">
        <f t="shared" si="23"/>
        <v>204</v>
      </c>
      <c r="B223" s="199">
        <f t="shared" si="24"/>
        <v>0</v>
      </c>
      <c r="C223" s="240">
        <f t="shared" si="25"/>
        <v>0</v>
      </c>
      <c r="D223" s="240">
        <f t="shared" si="26"/>
        <v>0</v>
      </c>
      <c r="E223" s="199">
        <f t="shared" si="27"/>
        <v>0</v>
      </c>
      <c r="F223" s="199">
        <f t="shared" si="21"/>
        <v>0</v>
      </c>
      <c r="G223" s="241">
        <f t="shared" si="22"/>
        <v>0</v>
      </c>
    </row>
    <row r="224" spans="1:7" ht="13" hidden="1" thickBot="1" x14ac:dyDescent="0.3">
      <c r="A224" s="19">
        <f t="shared" si="23"/>
        <v>205</v>
      </c>
      <c r="B224" s="199">
        <f t="shared" si="24"/>
        <v>0</v>
      </c>
      <c r="C224" s="240">
        <f t="shared" si="25"/>
        <v>0</v>
      </c>
      <c r="D224" s="240">
        <f t="shared" si="26"/>
        <v>0</v>
      </c>
      <c r="E224" s="199">
        <f t="shared" si="27"/>
        <v>0</v>
      </c>
      <c r="F224" s="199">
        <f t="shared" si="21"/>
        <v>0</v>
      </c>
      <c r="G224" s="241">
        <f t="shared" si="22"/>
        <v>0</v>
      </c>
    </row>
    <row r="225" spans="1:7" ht="13" hidden="1" thickBot="1" x14ac:dyDescent="0.3">
      <c r="A225" s="19">
        <f t="shared" si="23"/>
        <v>206</v>
      </c>
      <c r="B225" s="199">
        <f t="shared" si="24"/>
        <v>0</v>
      </c>
      <c r="C225" s="240">
        <f t="shared" si="25"/>
        <v>0</v>
      </c>
      <c r="D225" s="240">
        <f t="shared" si="26"/>
        <v>0</v>
      </c>
      <c r="E225" s="199">
        <f t="shared" si="27"/>
        <v>0</v>
      </c>
      <c r="F225" s="199">
        <f t="shared" si="21"/>
        <v>0</v>
      </c>
      <c r="G225" s="241">
        <f t="shared" si="22"/>
        <v>0</v>
      </c>
    </row>
    <row r="226" spans="1:7" ht="13" hidden="1" thickBot="1" x14ac:dyDescent="0.3">
      <c r="A226" s="19">
        <f t="shared" si="23"/>
        <v>207</v>
      </c>
      <c r="B226" s="199">
        <f t="shared" si="24"/>
        <v>0</v>
      </c>
      <c r="C226" s="240">
        <f t="shared" si="25"/>
        <v>0</v>
      </c>
      <c r="D226" s="240">
        <f t="shared" si="26"/>
        <v>0</v>
      </c>
      <c r="E226" s="199">
        <f t="shared" si="27"/>
        <v>0</v>
      </c>
      <c r="F226" s="199">
        <f t="shared" si="21"/>
        <v>0</v>
      </c>
      <c r="G226" s="241">
        <f t="shared" si="22"/>
        <v>0</v>
      </c>
    </row>
    <row r="227" spans="1:7" ht="13" hidden="1" thickBot="1" x14ac:dyDescent="0.3">
      <c r="A227" s="19">
        <f t="shared" si="23"/>
        <v>208</v>
      </c>
      <c r="B227" s="199">
        <f t="shared" si="24"/>
        <v>0</v>
      </c>
      <c r="C227" s="240">
        <f t="shared" si="25"/>
        <v>0</v>
      </c>
      <c r="D227" s="240">
        <f t="shared" si="26"/>
        <v>0</v>
      </c>
      <c r="E227" s="199">
        <f t="shared" si="27"/>
        <v>0</v>
      </c>
      <c r="F227" s="199">
        <f t="shared" si="21"/>
        <v>0</v>
      </c>
      <c r="G227" s="241">
        <f t="shared" si="22"/>
        <v>0</v>
      </c>
    </row>
    <row r="228" spans="1:7" ht="13" hidden="1" thickBot="1" x14ac:dyDescent="0.3">
      <c r="A228" s="19">
        <f t="shared" si="23"/>
        <v>209</v>
      </c>
      <c r="B228" s="199">
        <f t="shared" si="24"/>
        <v>0</v>
      </c>
      <c r="C228" s="240">
        <f t="shared" si="25"/>
        <v>0</v>
      </c>
      <c r="D228" s="240">
        <f t="shared" si="26"/>
        <v>0</v>
      </c>
      <c r="E228" s="199">
        <f t="shared" si="27"/>
        <v>0</v>
      </c>
      <c r="F228" s="199">
        <f t="shared" si="21"/>
        <v>0</v>
      </c>
      <c r="G228" s="241">
        <f t="shared" si="22"/>
        <v>0</v>
      </c>
    </row>
    <row r="229" spans="1:7" ht="13" hidden="1" thickBot="1" x14ac:dyDescent="0.3">
      <c r="A229" s="19">
        <f t="shared" si="23"/>
        <v>210</v>
      </c>
      <c r="B229" s="199">
        <f t="shared" si="24"/>
        <v>0</v>
      </c>
      <c r="C229" s="240">
        <f t="shared" si="25"/>
        <v>0</v>
      </c>
      <c r="D229" s="240">
        <f t="shared" si="26"/>
        <v>0</v>
      </c>
      <c r="E229" s="199">
        <f t="shared" si="27"/>
        <v>0</v>
      </c>
      <c r="F229" s="199">
        <f t="shared" si="21"/>
        <v>0</v>
      </c>
      <c r="G229" s="241">
        <f t="shared" si="22"/>
        <v>0</v>
      </c>
    </row>
    <row r="230" spans="1:7" ht="13" hidden="1" thickBot="1" x14ac:dyDescent="0.3">
      <c r="A230" s="19">
        <f t="shared" si="23"/>
        <v>211</v>
      </c>
      <c r="B230" s="199">
        <f t="shared" si="24"/>
        <v>0</v>
      </c>
      <c r="C230" s="240">
        <f t="shared" si="25"/>
        <v>0</v>
      </c>
      <c r="D230" s="240">
        <f t="shared" si="26"/>
        <v>0</v>
      </c>
      <c r="E230" s="199">
        <f t="shared" si="27"/>
        <v>0</v>
      </c>
      <c r="F230" s="199">
        <f t="shared" si="21"/>
        <v>0</v>
      </c>
      <c r="G230" s="241">
        <f t="shared" si="22"/>
        <v>0</v>
      </c>
    </row>
    <row r="231" spans="1:7" ht="13" hidden="1" thickBot="1" x14ac:dyDescent="0.3">
      <c r="A231" s="19">
        <f t="shared" si="23"/>
        <v>212</v>
      </c>
      <c r="B231" s="199">
        <f t="shared" si="24"/>
        <v>0</v>
      </c>
      <c r="C231" s="240">
        <f t="shared" si="25"/>
        <v>0</v>
      </c>
      <c r="D231" s="240">
        <f t="shared" si="26"/>
        <v>0</v>
      </c>
      <c r="E231" s="199">
        <f t="shared" si="27"/>
        <v>0</v>
      </c>
      <c r="F231" s="199">
        <f t="shared" si="21"/>
        <v>0</v>
      </c>
      <c r="G231" s="241">
        <f t="shared" si="22"/>
        <v>0</v>
      </c>
    </row>
    <row r="232" spans="1:7" ht="13" hidden="1" thickBot="1" x14ac:dyDescent="0.3">
      <c r="A232" s="19">
        <f t="shared" si="23"/>
        <v>213</v>
      </c>
      <c r="B232" s="199">
        <f t="shared" si="24"/>
        <v>0</v>
      </c>
      <c r="C232" s="240">
        <f t="shared" si="25"/>
        <v>0</v>
      </c>
      <c r="D232" s="240">
        <f t="shared" si="26"/>
        <v>0</v>
      </c>
      <c r="E232" s="199">
        <f t="shared" si="27"/>
        <v>0</v>
      </c>
      <c r="F232" s="199">
        <f t="shared" si="21"/>
        <v>0</v>
      </c>
      <c r="G232" s="241">
        <f t="shared" si="22"/>
        <v>0</v>
      </c>
    </row>
    <row r="233" spans="1:7" ht="13" hidden="1" thickBot="1" x14ac:dyDescent="0.3">
      <c r="A233" s="19">
        <f t="shared" si="23"/>
        <v>214</v>
      </c>
      <c r="B233" s="199">
        <f t="shared" si="24"/>
        <v>0</v>
      </c>
      <c r="C233" s="240">
        <f t="shared" si="25"/>
        <v>0</v>
      </c>
      <c r="D233" s="240">
        <f t="shared" si="26"/>
        <v>0</v>
      </c>
      <c r="E233" s="199">
        <f t="shared" si="27"/>
        <v>0</v>
      </c>
      <c r="F233" s="199">
        <f t="shared" si="21"/>
        <v>0</v>
      </c>
      <c r="G233" s="241">
        <f t="shared" si="22"/>
        <v>0</v>
      </c>
    </row>
    <row r="234" spans="1:7" ht="13" hidden="1" thickBot="1" x14ac:dyDescent="0.3">
      <c r="A234" s="19">
        <f t="shared" si="23"/>
        <v>215</v>
      </c>
      <c r="B234" s="199">
        <f t="shared" si="24"/>
        <v>0</v>
      </c>
      <c r="C234" s="240">
        <f t="shared" si="25"/>
        <v>0</v>
      </c>
      <c r="D234" s="240">
        <f t="shared" si="26"/>
        <v>0</v>
      </c>
      <c r="E234" s="199">
        <f t="shared" si="27"/>
        <v>0</v>
      </c>
      <c r="F234" s="199">
        <f t="shared" si="21"/>
        <v>0</v>
      </c>
      <c r="G234" s="241">
        <f t="shared" si="22"/>
        <v>0</v>
      </c>
    </row>
    <row r="235" spans="1:7" ht="13" hidden="1" thickBot="1" x14ac:dyDescent="0.3">
      <c r="A235" s="19">
        <f t="shared" si="23"/>
        <v>216</v>
      </c>
      <c r="B235" s="199">
        <f t="shared" si="24"/>
        <v>0</v>
      </c>
      <c r="C235" s="240">
        <f t="shared" si="25"/>
        <v>0</v>
      </c>
      <c r="D235" s="240">
        <f t="shared" si="26"/>
        <v>0</v>
      </c>
      <c r="E235" s="199">
        <f t="shared" si="27"/>
        <v>0</v>
      </c>
      <c r="F235" s="199">
        <f t="shared" si="21"/>
        <v>0</v>
      </c>
      <c r="G235" s="241">
        <f t="shared" si="22"/>
        <v>0</v>
      </c>
    </row>
    <row r="236" spans="1:7" ht="13" hidden="1" thickBot="1" x14ac:dyDescent="0.3">
      <c r="A236" s="19">
        <f t="shared" si="23"/>
        <v>217</v>
      </c>
      <c r="B236" s="199">
        <f t="shared" si="24"/>
        <v>0</v>
      </c>
      <c r="C236" s="240">
        <f t="shared" si="25"/>
        <v>0</v>
      </c>
      <c r="D236" s="240">
        <f t="shared" si="26"/>
        <v>0</v>
      </c>
      <c r="E236" s="199">
        <f t="shared" si="27"/>
        <v>0</v>
      </c>
      <c r="F236" s="199">
        <f t="shared" si="21"/>
        <v>0</v>
      </c>
      <c r="G236" s="241">
        <f t="shared" si="22"/>
        <v>0</v>
      </c>
    </row>
    <row r="237" spans="1:7" ht="13" hidden="1" thickBot="1" x14ac:dyDescent="0.3">
      <c r="A237" s="19">
        <f t="shared" si="23"/>
        <v>218</v>
      </c>
      <c r="B237" s="199">
        <f t="shared" si="24"/>
        <v>0</v>
      </c>
      <c r="C237" s="240">
        <f t="shared" si="25"/>
        <v>0</v>
      </c>
      <c r="D237" s="240">
        <f t="shared" si="26"/>
        <v>0</v>
      </c>
      <c r="E237" s="199">
        <f t="shared" si="27"/>
        <v>0</v>
      </c>
      <c r="F237" s="199">
        <f t="shared" si="21"/>
        <v>0</v>
      </c>
      <c r="G237" s="241">
        <f t="shared" si="22"/>
        <v>0</v>
      </c>
    </row>
    <row r="238" spans="1:7" ht="13" hidden="1" thickBot="1" x14ac:dyDescent="0.3">
      <c r="A238" s="19">
        <f t="shared" si="23"/>
        <v>219</v>
      </c>
      <c r="B238" s="199">
        <f t="shared" si="24"/>
        <v>0</v>
      </c>
      <c r="C238" s="240">
        <f t="shared" si="25"/>
        <v>0</v>
      </c>
      <c r="D238" s="240">
        <f t="shared" si="26"/>
        <v>0</v>
      </c>
      <c r="E238" s="199">
        <f t="shared" si="27"/>
        <v>0</v>
      </c>
      <c r="F238" s="199">
        <f t="shared" si="21"/>
        <v>0</v>
      </c>
      <c r="G238" s="241">
        <f t="shared" si="22"/>
        <v>0</v>
      </c>
    </row>
    <row r="239" spans="1:7" ht="13" hidden="1" thickBot="1" x14ac:dyDescent="0.3">
      <c r="A239" s="19">
        <f t="shared" si="23"/>
        <v>220</v>
      </c>
      <c r="B239" s="199">
        <f t="shared" si="24"/>
        <v>0</v>
      </c>
      <c r="C239" s="240">
        <f t="shared" si="25"/>
        <v>0</v>
      </c>
      <c r="D239" s="240">
        <f t="shared" si="26"/>
        <v>0</v>
      </c>
      <c r="E239" s="199">
        <f t="shared" si="27"/>
        <v>0</v>
      </c>
      <c r="F239" s="199">
        <f t="shared" si="21"/>
        <v>0</v>
      </c>
      <c r="G239" s="241">
        <f t="shared" si="22"/>
        <v>0</v>
      </c>
    </row>
    <row r="240" spans="1:7" ht="13" hidden="1" thickBot="1" x14ac:dyDescent="0.3">
      <c r="A240" s="19">
        <f t="shared" si="23"/>
        <v>221</v>
      </c>
      <c r="B240" s="199">
        <f t="shared" si="24"/>
        <v>0</v>
      </c>
      <c r="C240" s="240">
        <f t="shared" si="25"/>
        <v>0</v>
      </c>
      <c r="D240" s="240">
        <f t="shared" si="26"/>
        <v>0</v>
      </c>
      <c r="E240" s="199">
        <f t="shared" si="27"/>
        <v>0</v>
      </c>
      <c r="F240" s="199">
        <f t="shared" si="21"/>
        <v>0</v>
      </c>
      <c r="G240" s="241">
        <f t="shared" si="22"/>
        <v>0</v>
      </c>
    </row>
    <row r="241" spans="1:7" ht="13" hidden="1" thickBot="1" x14ac:dyDescent="0.3">
      <c r="A241" s="19">
        <f t="shared" si="23"/>
        <v>222</v>
      </c>
      <c r="B241" s="199">
        <f t="shared" si="24"/>
        <v>0</v>
      </c>
      <c r="C241" s="240">
        <f t="shared" si="25"/>
        <v>0</v>
      </c>
      <c r="D241" s="240">
        <f t="shared" si="26"/>
        <v>0</v>
      </c>
      <c r="E241" s="199">
        <f t="shared" si="27"/>
        <v>0</v>
      </c>
      <c r="F241" s="199">
        <f t="shared" si="21"/>
        <v>0</v>
      </c>
      <c r="G241" s="241">
        <f t="shared" si="22"/>
        <v>0</v>
      </c>
    </row>
    <row r="242" spans="1:7" ht="13" hidden="1" thickBot="1" x14ac:dyDescent="0.3">
      <c r="A242" s="19">
        <f t="shared" si="23"/>
        <v>223</v>
      </c>
      <c r="B242" s="199">
        <f t="shared" si="24"/>
        <v>0</v>
      </c>
      <c r="C242" s="240">
        <f t="shared" si="25"/>
        <v>0</v>
      </c>
      <c r="D242" s="240">
        <f t="shared" si="26"/>
        <v>0</v>
      </c>
      <c r="E242" s="199">
        <f t="shared" si="27"/>
        <v>0</v>
      </c>
      <c r="F242" s="199">
        <f t="shared" si="21"/>
        <v>0</v>
      </c>
      <c r="G242" s="241">
        <f t="shared" si="22"/>
        <v>0</v>
      </c>
    </row>
    <row r="243" spans="1:7" ht="13" hidden="1" thickBot="1" x14ac:dyDescent="0.3">
      <c r="A243" s="19">
        <f t="shared" si="23"/>
        <v>224</v>
      </c>
      <c r="B243" s="199">
        <f t="shared" si="24"/>
        <v>0</v>
      </c>
      <c r="C243" s="240">
        <f t="shared" si="25"/>
        <v>0</v>
      </c>
      <c r="D243" s="240">
        <f t="shared" si="26"/>
        <v>0</v>
      </c>
      <c r="E243" s="199">
        <f t="shared" si="27"/>
        <v>0</v>
      </c>
      <c r="F243" s="199">
        <f t="shared" si="21"/>
        <v>0</v>
      </c>
      <c r="G243" s="241">
        <f t="shared" si="22"/>
        <v>0</v>
      </c>
    </row>
    <row r="244" spans="1:7" ht="13" hidden="1" thickBot="1" x14ac:dyDescent="0.3">
      <c r="A244" s="19">
        <f t="shared" si="23"/>
        <v>225</v>
      </c>
      <c r="B244" s="199">
        <f t="shared" si="24"/>
        <v>0</v>
      </c>
      <c r="C244" s="240">
        <f t="shared" si="25"/>
        <v>0</v>
      </c>
      <c r="D244" s="240">
        <f t="shared" si="26"/>
        <v>0</v>
      </c>
      <c r="E244" s="199">
        <f t="shared" si="27"/>
        <v>0</v>
      </c>
      <c r="F244" s="199">
        <f t="shared" si="21"/>
        <v>0</v>
      </c>
      <c r="G244" s="241">
        <f t="shared" si="22"/>
        <v>0</v>
      </c>
    </row>
    <row r="245" spans="1:7" ht="13" hidden="1" thickBot="1" x14ac:dyDescent="0.3">
      <c r="A245" s="19">
        <f t="shared" si="23"/>
        <v>226</v>
      </c>
      <c r="B245" s="199">
        <f t="shared" si="24"/>
        <v>0</v>
      </c>
      <c r="C245" s="240">
        <f t="shared" si="25"/>
        <v>0</v>
      </c>
      <c r="D245" s="240">
        <f t="shared" si="26"/>
        <v>0</v>
      </c>
      <c r="E245" s="199">
        <f t="shared" si="27"/>
        <v>0</v>
      </c>
      <c r="F245" s="199">
        <f t="shared" si="21"/>
        <v>0</v>
      </c>
      <c r="G245" s="241">
        <f t="shared" si="22"/>
        <v>0</v>
      </c>
    </row>
    <row r="246" spans="1:7" ht="13" hidden="1" thickBot="1" x14ac:dyDescent="0.3">
      <c r="A246" s="19">
        <f t="shared" si="23"/>
        <v>227</v>
      </c>
      <c r="B246" s="199">
        <f t="shared" si="24"/>
        <v>0</v>
      </c>
      <c r="C246" s="240">
        <f t="shared" si="25"/>
        <v>0</v>
      </c>
      <c r="D246" s="240">
        <f t="shared" si="26"/>
        <v>0</v>
      </c>
      <c r="E246" s="199">
        <f t="shared" si="27"/>
        <v>0</v>
      </c>
      <c r="F246" s="199">
        <f t="shared" si="21"/>
        <v>0</v>
      </c>
      <c r="G246" s="241">
        <f t="shared" si="22"/>
        <v>0</v>
      </c>
    </row>
    <row r="247" spans="1:7" ht="13" hidden="1" thickBot="1" x14ac:dyDescent="0.3">
      <c r="A247" s="19">
        <f t="shared" si="23"/>
        <v>228</v>
      </c>
      <c r="B247" s="199">
        <f t="shared" si="24"/>
        <v>0</v>
      </c>
      <c r="C247" s="240">
        <f t="shared" si="25"/>
        <v>0</v>
      </c>
      <c r="D247" s="240">
        <f t="shared" si="26"/>
        <v>0</v>
      </c>
      <c r="E247" s="199">
        <f t="shared" si="27"/>
        <v>0</v>
      </c>
      <c r="F247" s="199">
        <f t="shared" si="21"/>
        <v>0</v>
      </c>
      <c r="G247" s="241">
        <f t="shared" si="22"/>
        <v>0</v>
      </c>
    </row>
    <row r="248" spans="1:7" ht="13" hidden="1" thickBot="1" x14ac:dyDescent="0.3">
      <c r="A248" s="19">
        <f t="shared" si="23"/>
        <v>229</v>
      </c>
      <c r="B248" s="199">
        <f t="shared" si="24"/>
        <v>0</v>
      </c>
      <c r="C248" s="240">
        <f t="shared" si="25"/>
        <v>0</v>
      </c>
      <c r="D248" s="240">
        <f t="shared" si="26"/>
        <v>0</v>
      </c>
      <c r="E248" s="199">
        <f t="shared" si="27"/>
        <v>0</v>
      </c>
      <c r="F248" s="199">
        <f t="shared" si="21"/>
        <v>0</v>
      </c>
      <c r="G248" s="241">
        <f t="shared" si="22"/>
        <v>0</v>
      </c>
    </row>
    <row r="249" spans="1:7" ht="13" hidden="1" thickBot="1" x14ac:dyDescent="0.3">
      <c r="A249" s="19">
        <f t="shared" si="23"/>
        <v>230</v>
      </c>
      <c r="B249" s="199">
        <f t="shared" si="24"/>
        <v>0</v>
      </c>
      <c r="C249" s="240">
        <f t="shared" si="25"/>
        <v>0</v>
      </c>
      <c r="D249" s="240">
        <f t="shared" si="26"/>
        <v>0</v>
      </c>
      <c r="E249" s="199">
        <f t="shared" si="27"/>
        <v>0</v>
      </c>
      <c r="F249" s="199">
        <f t="shared" si="21"/>
        <v>0</v>
      </c>
      <c r="G249" s="241">
        <f t="shared" si="22"/>
        <v>0</v>
      </c>
    </row>
    <row r="250" spans="1:7" ht="13" hidden="1" thickBot="1" x14ac:dyDescent="0.3">
      <c r="A250" s="19">
        <f t="shared" si="23"/>
        <v>231</v>
      </c>
      <c r="B250" s="199">
        <f t="shared" si="24"/>
        <v>0</v>
      </c>
      <c r="C250" s="240">
        <f t="shared" si="25"/>
        <v>0</v>
      </c>
      <c r="D250" s="240">
        <f t="shared" si="26"/>
        <v>0</v>
      </c>
      <c r="E250" s="199">
        <f t="shared" si="27"/>
        <v>0</v>
      </c>
      <c r="F250" s="199">
        <f t="shared" si="21"/>
        <v>0</v>
      </c>
      <c r="G250" s="241">
        <f t="shared" si="22"/>
        <v>0</v>
      </c>
    </row>
    <row r="251" spans="1:7" ht="13" hidden="1" thickBot="1" x14ac:dyDescent="0.3">
      <c r="A251" s="19">
        <f t="shared" si="23"/>
        <v>232</v>
      </c>
      <c r="B251" s="199">
        <f t="shared" si="24"/>
        <v>0</v>
      </c>
      <c r="C251" s="240">
        <f t="shared" si="25"/>
        <v>0</v>
      </c>
      <c r="D251" s="240">
        <f t="shared" si="26"/>
        <v>0</v>
      </c>
      <c r="E251" s="199">
        <f t="shared" si="27"/>
        <v>0</v>
      </c>
      <c r="F251" s="199">
        <f t="shared" si="21"/>
        <v>0</v>
      </c>
      <c r="G251" s="241">
        <f t="shared" si="22"/>
        <v>0</v>
      </c>
    </row>
    <row r="252" spans="1:7" ht="13" hidden="1" thickBot="1" x14ac:dyDescent="0.3">
      <c r="A252" s="19">
        <f t="shared" si="23"/>
        <v>233</v>
      </c>
      <c r="B252" s="199">
        <f t="shared" si="24"/>
        <v>0</v>
      </c>
      <c r="C252" s="240">
        <f t="shared" si="25"/>
        <v>0</v>
      </c>
      <c r="D252" s="240">
        <f t="shared" si="26"/>
        <v>0</v>
      </c>
      <c r="E252" s="199">
        <f t="shared" si="27"/>
        <v>0</v>
      </c>
      <c r="F252" s="199">
        <f t="shared" si="21"/>
        <v>0</v>
      </c>
      <c r="G252" s="241">
        <f t="shared" si="22"/>
        <v>0</v>
      </c>
    </row>
    <row r="253" spans="1:7" ht="13" hidden="1" thickBot="1" x14ac:dyDescent="0.3">
      <c r="A253" s="19">
        <f t="shared" si="23"/>
        <v>234</v>
      </c>
      <c r="B253" s="199">
        <f t="shared" si="24"/>
        <v>0</v>
      </c>
      <c r="C253" s="240">
        <f t="shared" si="25"/>
        <v>0</v>
      </c>
      <c r="D253" s="240">
        <f t="shared" si="26"/>
        <v>0</v>
      </c>
      <c r="E253" s="199">
        <f t="shared" si="27"/>
        <v>0</v>
      </c>
      <c r="F253" s="199">
        <f t="shared" si="21"/>
        <v>0</v>
      </c>
      <c r="G253" s="241">
        <f t="shared" si="22"/>
        <v>0</v>
      </c>
    </row>
    <row r="254" spans="1:7" ht="13" hidden="1" thickBot="1" x14ac:dyDescent="0.3">
      <c r="A254" s="19">
        <f t="shared" si="23"/>
        <v>235</v>
      </c>
      <c r="B254" s="199">
        <f t="shared" si="24"/>
        <v>0</v>
      </c>
      <c r="C254" s="240">
        <f t="shared" si="25"/>
        <v>0</v>
      </c>
      <c r="D254" s="240">
        <f t="shared" si="26"/>
        <v>0</v>
      </c>
      <c r="E254" s="199">
        <f t="shared" si="27"/>
        <v>0</v>
      </c>
      <c r="F254" s="199">
        <f t="shared" si="21"/>
        <v>0</v>
      </c>
      <c r="G254" s="241">
        <f t="shared" si="22"/>
        <v>0</v>
      </c>
    </row>
    <row r="255" spans="1:7" ht="13" hidden="1" thickBot="1" x14ac:dyDescent="0.3">
      <c r="A255" s="19">
        <f t="shared" si="23"/>
        <v>236</v>
      </c>
      <c r="B255" s="199">
        <f t="shared" si="24"/>
        <v>0</v>
      </c>
      <c r="C255" s="240">
        <f t="shared" si="25"/>
        <v>0</v>
      </c>
      <c r="D255" s="240">
        <f t="shared" si="26"/>
        <v>0</v>
      </c>
      <c r="E255" s="199">
        <f t="shared" si="27"/>
        <v>0</v>
      </c>
      <c r="F255" s="199">
        <f t="shared" si="21"/>
        <v>0</v>
      </c>
      <c r="G255" s="241">
        <f t="shared" si="22"/>
        <v>0</v>
      </c>
    </row>
    <row r="256" spans="1:7" ht="13" hidden="1" thickBot="1" x14ac:dyDescent="0.3">
      <c r="A256" s="19">
        <f t="shared" si="23"/>
        <v>237</v>
      </c>
      <c r="B256" s="199">
        <f t="shared" si="24"/>
        <v>0</v>
      </c>
      <c r="C256" s="240">
        <f t="shared" si="25"/>
        <v>0</v>
      </c>
      <c r="D256" s="240">
        <f t="shared" si="26"/>
        <v>0</v>
      </c>
      <c r="E256" s="199">
        <f t="shared" si="27"/>
        <v>0</v>
      </c>
      <c r="F256" s="199">
        <f t="shared" si="21"/>
        <v>0</v>
      </c>
      <c r="G256" s="241">
        <f t="shared" si="22"/>
        <v>0</v>
      </c>
    </row>
    <row r="257" spans="1:7" ht="13" hidden="1" thickBot="1" x14ac:dyDescent="0.3">
      <c r="A257" s="19">
        <f t="shared" si="23"/>
        <v>238</v>
      </c>
      <c r="B257" s="199">
        <f t="shared" si="24"/>
        <v>0</v>
      </c>
      <c r="C257" s="240">
        <f t="shared" si="25"/>
        <v>0</v>
      </c>
      <c r="D257" s="240">
        <f t="shared" si="26"/>
        <v>0</v>
      </c>
      <c r="E257" s="199">
        <f t="shared" si="27"/>
        <v>0</v>
      </c>
      <c r="F257" s="199">
        <f t="shared" si="21"/>
        <v>0</v>
      </c>
      <c r="G257" s="241">
        <f t="shared" si="22"/>
        <v>0</v>
      </c>
    </row>
    <row r="258" spans="1:7" ht="13" hidden="1" thickBot="1" x14ac:dyDescent="0.3">
      <c r="A258" s="19">
        <f t="shared" si="23"/>
        <v>239</v>
      </c>
      <c r="B258" s="199">
        <f t="shared" si="24"/>
        <v>0</v>
      </c>
      <c r="C258" s="240">
        <f t="shared" si="25"/>
        <v>0</v>
      </c>
      <c r="D258" s="240">
        <f t="shared" si="26"/>
        <v>0</v>
      </c>
      <c r="E258" s="199">
        <f t="shared" si="27"/>
        <v>0</v>
      </c>
      <c r="F258" s="199">
        <f t="shared" si="21"/>
        <v>0</v>
      </c>
      <c r="G258" s="241">
        <f t="shared" si="22"/>
        <v>0</v>
      </c>
    </row>
    <row r="259" spans="1:7" ht="13" hidden="1" thickBot="1" x14ac:dyDescent="0.3">
      <c r="A259" s="19">
        <f t="shared" si="23"/>
        <v>240</v>
      </c>
      <c r="B259" s="199">
        <f t="shared" si="24"/>
        <v>0</v>
      </c>
      <c r="C259" s="240">
        <f t="shared" si="25"/>
        <v>0</v>
      </c>
      <c r="D259" s="240">
        <f t="shared" si="26"/>
        <v>0</v>
      </c>
      <c r="E259" s="199">
        <f t="shared" si="27"/>
        <v>0</v>
      </c>
      <c r="F259" s="199">
        <f t="shared" si="21"/>
        <v>0</v>
      </c>
      <c r="G259" s="241">
        <f t="shared" si="22"/>
        <v>0</v>
      </c>
    </row>
    <row r="260" spans="1:7" ht="13" hidden="1" thickBot="1" x14ac:dyDescent="0.3">
      <c r="A260" s="19">
        <f t="shared" si="23"/>
        <v>241</v>
      </c>
      <c r="B260" s="199">
        <f t="shared" si="24"/>
        <v>0</v>
      </c>
      <c r="C260" s="240">
        <f t="shared" si="25"/>
        <v>0</v>
      </c>
      <c r="D260" s="240">
        <f t="shared" si="26"/>
        <v>0</v>
      </c>
      <c r="E260" s="199">
        <f t="shared" si="27"/>
        <v>0</v>
      </c>
      <c r="F260" s="199">
        <f t="shared" si="21"/>
        <v>0</v>
      </c>
      <c r="G260" s="241">
        <f t="shared" si="22"/>
        <v>0</v>
      </c>
    </row>
    <row r="261" spans="1:7" ht="13" hidden="1" thickBot="1" x14ac:dyDescent="0.3">
      <c r="A261" s="19">
        <f t="shared" si="23"/>
        <v>242</v>
      </c>
      <c r="B261" s="199">
        <f t="shared" si="24"/>
        <v>0</v>
      </c>
      <c r="C261" s="240">
        <f t="shared" si="25"/>
        <v>0</v>
      </c>
      <c r="D261" s="240">
        <f t="shared" si="26"/>
        <v>0</v>
      </c>
      <c r="E261" s="199">
        <f t="shared" si="27"/>
        <v>0</v>
      </c>
      <c r="F261" s="199">
        <f t="shared" si="21"/>
        <v>0</v>
      </c>
      <c r="G261" s="241">
        <f t="shared" si="22"/>
        <v>0</v>
      </c>
    </row>
    <row r="262" spans="1:7" ht="13" hidden="1" thickBot="1" x14ac:dyDescent="0.3">
      <c r="A262" s="19">
        <f t="shared" si="23"/>
        <v>243</v>
      </c>
      <c r="B262" s="199">
        <f t="shared" si="24"/>
        <v>0</v>
      </c>
      <c r="C262" s="240">
        <f t="shared" si="25"/>
        <v>0</v>
      </c>
      <c r="D262" s="240">
        <f t="shared" si="26"/>
        <v>0</v>
      </c>
      <c r="E262" s="199">
        <f t="shared" si="27"/>
        <v>0</v>
      </c>
      <c r="F262" s="199">
        <f t="shared" si="21"/>
        <v>0</v>
      </c>
      <c r="G262" s="241">
        <f t="shared" si="22"/>
        <v>0</v>
      </c>
    </row>
    <row r="263" spans="1:7" ht="13" hidden="1" thickBot="1" x14ac:dyDescent="0.3">
      <c r="A263" s="19">
        <f t="shared" si="23"/>
        <v>244</v>
      </c>
      <c r="B263" s="199">
        <f t="shared" si="24"/>
        <v>0</v>
      </c>
      <c r="C263" s="240">
        <f t="shared" si="25"/>
        <v>0</v>
      </c>
      <c r="D263" s="240">
        <f t="shared" si="26"/>
        <v>0</v>
      </c>
      <c r="E263" s="199">
        <f t="shared" si="27"/>
        <v>0</v>
      </c>
      <c r="F263" s="199">
        <f t="shared" si="21"/>
        <v>0</v>
      </c>
      <c r="G263" s="241">
        <f t="shared" si="22"/>
        <v>0</v>
      </c>
    </row>
    <row r="264" spans="1:7" ht="13" hidden="1" thickBot="1" x14ac:dyDescent="0.3">
      <c r="A264" s="19">
        <f t="shared" si="23"/>
        <v>245</v>
      </c>
      <c r="B264" s="199">
        <f t="shared" si="24"/>
        <v>0</v>
      </c>
      <c r="C264" s="240">
        <f t="shared" si="25"/>
        <v>0</v>
      </c>
      <c r="D264" s="240">
        <f t="shared" si="26"/>
        <v>0</v>
      </c>
      <c r="E264" s="199">
        <f t="shared" si="27"/>
        <v>0</v>
      </c>
      <c r="F264" s="199">
        <f t="shared" si="21"/>
        <v>0</v>
      </c>
      <c r="G264" s="241">
        <f t="shared" si="22"/>
        <v>0</v>
      </c>
    </row>
    <row r="265" spans="1:7" ht="13" hidden="1" thickBot="1" x14ac:dyDescent="0.3">
      <c r="A265" s="19">
        <f t="shared" si="23"/>
        <v>246</v>
      </c>
      <c r="B265" s="199">
        <f t="shared" si="24"/>
        <v>0</v>
      </c>
      <c r="C265" s="240">
        <f t="shared" si="25"/>
        <v>0</v>
      </c>
      <c r="D265" s="240">
        <f t="shared" si="26"/>
        <v>0</v>
      </c>
      <c r="E265" s="199">
        <f t="shared" si="27"/>
        <v>0</v>
      </c>
      <c r="F265" s="199">
        <f t="shared" si="21"/>
        <v>0</v>
      </c>
      <c r="G265" s="241">
        <f t="shared" si="22"/>
        <v>0</v>
      </c>
    </row>
    <row r="266" spans="1:7" ht="13" hidden="1" thickBot="1" x14ac:dyDescent="0.3">
      <c r="A266" s="19">
        <f t="shared" si="23"/>
        <v>247</v>
      </c>
      <c r="B266" s="199">
        <f t="shared" si="24"/>
        <v>0</v>
      </c>
      <c r="C266" s="240">
        <f t="shared" si="25"/>
        <v>0</v>
      </c>
      <c r="D266" s="240">
        <f t="shared" si="26"/>
        <v>0</v>
      </c>
      <c r="E266" s="199">
        <f t="shared" si="27"/>
        <v>0</v>
      </c>
      <c r="F266" s="199">
        <f t="shared" si="21"/>
        <v>0</v>
      </c>
      <c r="G266" s="241">
        <f t="shared" si="22"/>
        <v>0</v>
      </c>
    </row>
    <row r="267" spans="1:7" ht="13" hidden="1" thickBot="1" x14ac:dyDescent="0.3">
      <c r="A267" s="19">
        <f t="shared" si="23"/>
        <v>248</v>
      </c>
      <c r="B267" s="199">
        <f t="shared" si="24"/>
        <v>0</v>
      </c>
      <c r="C267" s="240">
        <f t="shared" si="25"/>
        <v>0</v>
      </c>
      <c r="D267" s="240">
        <f t="shared" si="26"/>
        <v>0</v>
      </c>
      <c r="E267" s="199">
        <f t="shared" si="27"/>
        <v>0</v>
      </c>
      <c r="F267" s="199">
        <f t="shared" si="21"/>
        <v>0</v>
      </c>
      <c r="G267" s="241">
        <f t="shared" si="22"/>
        <v>0</v>
      </c>
    </row>
    <row r="268" spans="1:7" ht="13" hidden="1" thickBot="1" x14ac:dyDescent="0.3">
      <c r="A268" s="19">
        <f t="shared" si="23"/>
        <v>249</v>
      </c>
      <c r="B268" s="199">
        <f t="shared" si="24"/>
        <v>0</v>
      </c>
      <c r="C268" s="240">
        <f t="shared" si="25"/>
        <v>0</v>
      </c>
      <c r="D268" s="240">
        <f t="shared" si="26"/>
        <v>0</v>
      </c>
      <c r="E268" s="199">
        <f t="shared" si="27"/>
        <v>0</v>
      </c>
      <c r="F268" s="199">
        <f t="shared" si="21"/>
        <v>0</v>
      </c>
      <c r="G268" s="241">
        <f t="shared" si="22"/>
        <v>0</v>
      </c>
    </row>
    <row r="269" spans="1:7" ht="13" hidden="1" thickBot="1" x14ac:dyDescent="0.3">
      <c r="A269" s="19">
        <f t="shared" si="23"/>
        <v>250</v>
      </c>
      <c r="B269" s="199">
        <f t="shared" si="24"/>
        <v>0</v>
      </c>
      <c r="C269" s="240">
        <f t="shared" si="25"/>
        <v>0</v>
      </c>
      <c r="D269" s="240">
        <f t="shared" si="26"/>
        <v>0</v>
      </c>
      <c r="E269" s="199">
        <f t="shared" si="27"/>
        <v>0</v>
      </c>
      <c r="F269" s="199">
        <f t="shared" si="21"/>
        <v>0</v>
      </c>
      <c r="G269" s="241">
        <f t="shared" si="22"/>
        <v>0</v>
      </c>
    </row>
    <row r="270" spans="1:7" ht="13" hidden="1" thickBot="1" x14ac:dyDescent="0.3">
      <c r="A270" s="19">
        <f t="shared" si="23"/>
        <v>251</v>
      </c>
      <c r="B270" s="199">
        <f t="shared" si="24"/>
        <v>0</v>
      </c>
      <c r="C270" s="240">
        <f t="shared" si="25"/>
        <v>0</v>
      </c>
      <c r="D270" s="240">
        <f t="shared" si="26"/>
        <v>0</v>
      </c>
      <c r="E270" s="199">
        <f t="shared" si="27"/>
        <v>0</v>
      </c>
      <c r="F270" s="199">
        <f t="shared" si="21"/>
        <v>0</v>
      </c>
      <c r="G270" s="241">
        <f t="shared" si="22"/>
        <v>0</v>
      </c>
    </row>
    <row r="271" spans="1:7" ht="13" hidden="1" thickBot="1" x14ac:dyDescent="0.3">
      <c r="A271" s="19">
        <f t="shared" si="23"/>
        <v>252</v>
      </c>
      <c r="B271" s="199">
        <f t="shared" si="24"/>
        <v>0</v>
      </c>
      <c r="C271" s="240">
        <f t="shared" si="25"/>
        <v>0</v>
      </c>
      <c r="D271" s="240">
        <f t="shared" si="26"/>
        <v>0</v>
      </c>
      <c r="E271" s="199">
        <f t="shared" si="27"/>
        <v>0</v>
      </c>
      <c r="F271" s="199">
        <f t="shared" si="21"/>
        <v>0</v>
      </c>
      <c r="G271" s="241">
        <f t="shared" si="22"/>
        <v>0</v>
      </c>
    </row>
    <row r="272" spans="1:7" ht="13" hidden="1" thickBot="1" x14ac:dyDescent="0.3">
      <c r="A272" s="19">
        <f t="shared" si="23"/>
        <v>253</v>
      </c>
      <c r="B272" s="199">
        <f t="shared" si="24"/>
        <v>0</v>
      </c>
      <c r="C272" s="240">
        <f t="shared" si="25"/>
        <v>0</v>
      </c>
      <c r="D272" s="240">
        <f t="shared" si="26"/>
        <v>0</v>
      </c>
      <c r="E272" s="199">
        <f t="shared" si="27"/>
        <v>0</v>
      </c>
      <c r="F272" s="199">
        <f t="shared" si="21"/>
        <v>0</v>
      </c>
      <c r="G272" s="241">
        <f t="shared" si="22"/>
        <v>0</v>
      </c>
    </row>
    <row r="273" spans="1:7" ht="13" hidden="1" thickBot="1" x14ac:dyDescent="0.3">
      <c r="A273" s="19">
        <f t="shared" si="23"/>
        <v>254</v>
      </c>
      <c r="B273" s="199">
        <f t="shared" si="24"/>
        <v>0</v>
      </c>
      <c r="C273" s="240">
        <f t="shared" si="25"/>
        <v>0</v>
      </c>
      <c r="D273" s="240">
        <f t="shared" si="26"/>
        <v>0</v>
      </c>
      <c r="E273" s="199">
        <f t="shared" si="27"/>
        <v>0</v>
      </c>
      <c r="F273" s="199">
        <f t="shared" si="21"/>
        <v>0</v>
      </c>
      <c r="G273" s="241">
        <f t="shared" si="22"/>
        <v>0</v>
      </c>
    </row>
    <row r="274" spans="1:7" ht="13" hidden="1" thickBot="1" x14ac:dyDescent="0.3">
      <c r="A274" s="19">
        <f t="shared" si="23"/>
        <v>255</v>
      </c>
      <c r="B274" s="199">
        <f t="shared" si="24"/>
        <v>0</v>
      </c>
      <c r="C274" s="240">
        <f t="shared" si="25"/>
        <v>0</v>
      </c>
      <c r="D274" s="240">
        <f t="shared" si="26"/>
        <v>0</v>
      </c>
      <c r="E274" s="199">
        <f t="shared" si="27"/>
        <v>0</v>
      </c>
      <c r="F274" s="199">
        <f t="shared" si="21"/>
        <v>0</v>
      </c>
      <c r="G274" s="241">
        <f t="shared" si="22"/>
        <v>0</v>
      </c>
    </row>
    <row r="275" spans="1:7" ht="13" hidden="1" thickBot="1" x14ac:dyDescent="0.3">
      <c r="A275" s="19">
        <f t="shared" si="23"/>
        <v>256</v>
      </c>
      <c r="B275" s="199">
        <f t="shared" si="24"/>
        <v>0</v>
      </c>
      <c r="C275" s="240">
        <f t="shared" si="25"/>
        <v>0</v>
      </c>
      <c r="D275" s="240">
        <f t="shared" si="26"/>
        <v>0</v>
      </c>
      <c r="E275" s="199">
        <f t="shared" si="27"/>
        <v>0</v>
      </c>
      <c r="F275" s="199">
        <f t="shared" si="21"/>
        <v>0</v>
      </c>
      <c r="G275" s="241">
        <f t="shared" si="22"/>
        <v>0</v>
      </c>
    </row>
    <row r="276" spans="1:7" ht="13" hidden="1" thickBot="1" x14ac:dyDescent="0.3">
      <c r="A276" s="19">
        <f t="shared" si="23"/>
        <v>257</v>
      </c>
      <c r="B276" s="199">
        <f t="shared" si="24"/>
        <v>0</v>
      </c>
      <c r="C276" s="240">
        <f t="shared" si="25"/>
        <v>0</v>
      </c>
      <c r="D276" s="240">
        <f t="shared" si="26"/>
        <v>0</v>
      </c>
      <c r="E276" s="199">
        <f t="shared" si="27"/>
        <v>0</v>
      </c>
      <c r="F276" s="199">
        <f t="shared" ref="F276:F339" si="28">IF(A276=$D$10,$D$2,0)</f>
        <v>0</v>
      </c>
      <c r="G276" s="241">
        <f t="shared" ref="G276:G339" si="29">B276-F276</f>
        <v>0</v>
      </c>
    </row>
    <row r="277" spans="1:7" ht="13" hidden="1" thickBot="1" x14ac:dyDescent="0.3">
      <c r="A277" s="19">
        <f t="shared" ref="A277:A340" si="30">A276+1</f>
        <v>258</v>
      </c>
      <c r="B277" s="199">
        <f t="shared" ref="B277:B340" si="31">B276-F276</f>
        <v>0</v>
      </c>
      <c r="C277" s="240">
        <f t="shared" ref="C277:C340" si="32">IF(D277=0,0,D277+$D$13)</f>
        <v>0</v>
      </c>
      <c r="D277" s="240">
        <f t="shared" ref="D277:D340" si="33">E277+F277</f>
        <v>0</v>
      </c>
      <c r="E277" s="199">
        <f t="shared" ref="E277:E340" si="34">IF(B277&gt;0,E276,0)</f>
        <v>0</v>
      </c>
      <c r="F277" s="199">
        <f t="shared" si="28"/>
        <v>0</v>
      </c>
      <c r="G277" s="241">
        <f t="shared" si="29"/>
        <v>0</v>
      </c>
    </row>
    <row r="278" spans="1:7" ht="13" hidden="1" thickBot="1" x14ac:dyDescent="0.3">
      <c r="A278" s="19">
        <f t="shared" si="30"/>
        <v>259</v>
      </c>
      <c r="B278" s="199">
        <f t="shared" si="31"/>
        <v>0</v>
      </c>
      <c r="C278" s="240">
        <f t="shared" si="32"/>
        <v>0</v>
      </c>
      <c r="D278" s="240">
        <f t="shared" si="33"/>
        <v>0</v>
      </c>
      <c r="E278" s="199">
        <f t="shared" si="34"/>
        <v>0</v>
      </c>
      <c r="F278" s="199">
        <f t="shared" si="28"/>
        <v>0</v>
      </c>
      <c r="G278" s="241">
        <f t="shared" si="29"/>
        <v>0</v>
      </c>
    </row>
    <row r="279" spans="1:7" ht="13" hidden="1" thickBot="1" x14ac:dyDescent="0.3">
      <c r="A279" s="19">
        <f t="shared" si="30"/>
        <v>260</v>
      </c>
      <c r="B279" s="199">
        <f t="shared" si="31"/>
        <v>0</v>
      </c>
      <c r="C279" s="240">
        <f t="shared" si="32"/>
        <v>0</v>
      </c>
      <c r="D279" s="240">
        <f t="shared" si="33"/>
        <v>0</v>
      </c>
      <c r="E279" s="199">
        <f t="shared" si="34"/>
        <v>0</v>
      </c>
      <c r="F279" s="199">
        <f t="shared" si="28"/>
        <v>0</v>
      </c>
      <c r="G279" s="241">
        <f t="shared" si="29"/>
        <v>0</v>
      </c>
    </row>
    <row r="280" spans="1:7" ht="13" hidden="1" thickBot="1" x14ac:dyDescent="0.3">
      <c r="A280" s="19">
        <f t="shared" si="30"/>
        <v>261</v>
      </c>
      <c r="B280" s="199">
        <f t="shared" si="31"/>
        <v>0</v>
      </c>
      <c r="C280" s="240">
        <f t="shared" si="32"/>
        <v>0</v>
      </c>
      <c r="D280" s="240">
        <f t="shared" si="33"/>
        <v>0</v>
      </c>
      <c r="E280" s="199">
        <f t="shared" si="34"/>
        <v>0</v>
      </c>
      <c r="F280" s="199">
        <f t="shared" si="28"/>
        <v>0</v>
      </c>
      <c r="G280" s="241">
        <f t="shared" si="29"/>
        <v>0</v>
      </c>
    </row>
    <row r="281" spans="1:7" ht="13" hidden="1" thickBot="1" x14ac:dyDescent="0.3">
      <c r="A281" s="19">
        <f t="shared" si="30"/>
        <v>262</v>
      </c>
      <c r="B281" s="199">
        <f t="shared" si="31"/>
        <v>0</v>
      </c>
      <c r="C281" s="240">
        <f t="shared" si="32"/>
        <v>0</v>
      </c>
      <c r="D281" s="240">
        <f t="shared" si="33"/>
        <v>0</v>
      </c>
      <c r="E281" s="199">
        <f t="shared" si="34"/>
        <v>0</v>
      </c>
      <c r="F281" s="199">
        <f t="shared" si="28"/>
        <v>0</v>
      </c>
      <c r="G281" s="241">
        <f t="shared" si="29"/>
        <v>0</v>
      </c>
    </row>
    <row r="282" spans="1:7" ht="13" hidden="1" thickBot="1" x14ac:dyDescent="0.3">
      <c r="A282" s="19">
        <f t="shared" si="30"/>
        <v>263</v>
      </c>
      <c r="B282" s="199">
        <f t="shared" si="31"/>
        <v>0</v>
      </c>
      <c r="C282" s="240">
        <f t="shared" si="32"/>
        <v>0</v>
      </c>
      <c r="D282" s="240">
        <f t="shared" si="33"/>
        <v>0</v>
      </c>
      <c r="E282" s="199">
        <f t="shared" si="34"/>
        <v>0</v>
      </c>
      <c r="F282" s="199">
        <f t="shared" si="28"/>
        <v>0</v>
      </c>
      <c r="G282" s="241">
        <f t="shared" si="29"/>
        <v>0</v>
      </c>
    </row>
    <row r="283" spans="1:7" ht="13" hidden="1" thickBot="1" x14ac:dyDescent="0.3">
      <c r="A283" s="19">
        <f t="shared" si="30"/>
        <v>264</v>
      </c>
      <c r="B283" s="199">
        <f t="shared" si="31"/>
        <v>0</v>
      </c>
      <c r="C283" s="240">
        <f t="shared" si="32"/>
        <v>0</v>
      </c>
      <c r="D283" s="240">
        <f t="shared" si="33"/>
        <v>0</v>
      </c>
      <c r="E283" s="199">
        <f t="shared" si="34"/>
        <v>0</v>
      </c>
      <c r="F283" s="199">
        <f t="shared" si="28"/>
        <v>0</v>
      </c>
      <c r="G283" s="241">
        <f t="shared" si="29"/>
        <v>0</v>
      </c>
    </row>
    <row r="284" spans="1:7" ht="13" hidden="1" thickBot="1" x14ac:dyDescent="0.3">
      <c r="A284" s="19">
        <f t="shared" si="30"/>
        <v>265</v>
      </c>
      <c r="B284" s="199">
        <f t="shared" si="31"/>
        <v>0</v>
      </c>
      <c r="C284" s="240">
        <f t="shared" si="32"/>
        <v>0</v>
      </c>
      <c r="D284" s="240">
        <f t="shared" si="33"/>
        <v>0</v>
      </c>
      <c r="E284" s="199">
        <f t="shared" si="34"/>
        <v>0</v>
      </c>
      <c r="F284" s="199">
        <f t="shared" si="28"/>
        <v>0</v>
      </c>
      <c r="G284" s="241">
        <f t="shared" si="29"/>
        <v>0</v>
      </c>
    </row>
    <row r="285" spans="1:7" ht="13" hidden="1" thickBot="1" x14ac:dyDescent="0.3">
      <c r="A285" s="19">
        <f t="shared" si="30"/>
        <v>266</v>
      </c>
      <c r="B285" s="199">
        <f t="shared" si="31"/>
        <v>0</v>
      </c>
      <c r="C285" s="240">
        <f t="shared" si="32"/>
        <v>0</v>
      </c>
      <c r="D285" s="240">
        <f t="shared" si="33"/>
        <v>0</v>
      </c>
      <c r="E285" s="199">
        <f t="shared" si="34"/>
        <v>0</v>
      </c>
      <c r="F285" s="199">
        <f t="shared" si="28"/>
        <v>0</v>
      </c>
      <c r="G285" s="241">
        <f t="shared" si="29"/>
        <v>0</v>
      </c>
    </row>
    <row r="286" spans="1:7" ht="13" hidden="1" thickBot="1" x14ac:dyDescent="0.3">
      <c r="A286" s="19">
        <f t="shared" si="30"/>
        <v>267</v>
      </c>
      <c r="B286" s="199">
        <f t="shared" si="31"/>
        <v>0</v>
      </c>
      <c r="C286" s="240">
        <f t="shared" si="32"/>
        <v>0</v>
      </c>
      <c r="D286" s="240">
        <f t="shared" si="33"/>
        <v>0</v>
      </c>
      <c r="E286" s="199">
        <f t="shared" si="34"/>
        <v>0</v>
      </c>
      <c r="F286" s="199">
        <f t="shared" si="28"/>
        <v>0</v>
      </c>
      <c r="G286" s="241">
        <f t="shared" si="29"/>
        <v>0</v>
      </c>
    </row>
    <row r="287" spans="1:7" ht="13" hidden="1" thickBot="1" x14ac:dyDescent="0.3">
      <c r="A287" s="19">
        <f t="shared" si="30"/>
        <v>268</v>
      </c>
      <c r="B287" s="199">
        <f t="shared" si="31"/>
        <v>0</v>
      </c>
      <c r="C287" s="240">
        <f t="shared" si="32"/>
        <v>0</v>
      </c>
      <c r="D287" s="240">
        <f t="shared" si="33"/>
        <v>0</v>
      </c>
      <c r="E287" s="199">
        <f t="shared" si="34"/>
        <v>0</v>
      </c>
      <c r="F287" s="199">
        <f t="shared" si="28"/>
        <v>0</v>
      </c>
      <c r="G287" s="241">
        <f t="shared" si="29"/>
        <v>0</v>
      </c>
    </row>
    <row r="288" spans="1:7" ht="13" hidden="1" thickBot="1" x14ac:dyDescent="0.3">
      <c r="A288" s="19">
        <f t="shared" si="30"/>
        <v>269</v>
      </c>
      <c r="B288" s="199">
        <f t="shared" si="31"/>
        <v>0</v>
      </c>
      <c r="C288" s="240">
        <f t="shared" si="32"/>
        <v>0</v>
      </c>
      <c r="D288" s="240">
        <f t="shared" si="33"/>
        <v>0</v>
      </c>
      <c r="E288" s="199">
        <f t="shared" si="34"/>
        <v>0</v>
      </c>
      <c r="F288" s="199">
        <f t="shared" si="28"/>
        <v>0</v>
      </c>
      <c r="G288" s="241">
        <f t="shared" si="29"/>
        <v>0</v>
      </c>
    </row>
    <row r="289" spans="1:7" ht="13" hidden="1" thickBot="1" x14ac:dyDescent="0.3">
      <c r="A289" s="19">
        <f t="shared" si="30"/>
        <v>270</v>
      </c>
      <c r="B289" s="199">
        <f t="shared" si="31"/>
        <v>0</v>
      </c>
      <c r="C289" s="240">
        <f t="shared" si="32"/>
        <v>0</v>
      </c>
      <c r="D289" s="240">
        <f t="shared" si="33"/>
        <v>0</v>
      </c>
      <c r="E289" s="199">
        <f t="shared" si="34"/>
        <v>0</v>
      </c>
      <c r="F289" s="199">
        <f t="shared" si="28"/>
        <v>0</v>
      </c>
      <c r="G289" s="241">
        <f t="shared" si="29"/>
        <v>0</v>
      </c>
    </row>
    <row r="290" spans="1:7" ht="13" hidden="1" thickBot="1" x14ac:dyDescent="0.3">
      <c r="A290" s="19">
        <f t="shared" si="30"/>
        <v>271</v>
      </c>
      <c r="B290" s="199">
        <f t="shared" si="31"/>
        <v>0</v>
      </c>
      <c r="C290" s="240">
        <f t="shared" si="32"/>
        <v>0</v>
      </c>
      <c r="D290" s="240">
        <f t="shared" si="33"/>
        <v>0</v>
      </c>
      <c r="E290" s="199">
        <f t="shared" si="34"/>
        <v>0</v>
      </c>
      <c r="F290" s="199">
        <f t="shared" si="28"/>
        <v>0</v>
      </c>
      <c r="G290" s="241">
        <f t="shared" si="29"/>
        <v>0</v>
      </c>
    </row>
    <row r="291" spans="1:7" ht="13" hidden="1" thickBot="1" x14ac:dyDescent="0.3">
      <c r="A291" s="19">
        <f t="shared" si="30"/>
        <v>272</v>
      </c>
      <c r="B291" s="199">
        <f t="shared" si="31"/>
        <v>0</v>
      </c>
      <c r="C291" s="240">
        <f t="shared" si="32"/>
        <v>0</v>
      </c>
      <c r="D291" s="240">
        <f t="shared" si="33"/>
        <v>0</v>
      </c>
      <c r="E291" s="199">
        <f t="shared" si="34"/>
        <v>0</v>
      </c>
      <c r="F291" s="199">
        <f t="shared" si="28"/>
        <v>0</v>
      </c>
      <c r="G291" s="241">
        <f t="shared" si="29"/>
        <v>0</v>
      </c>
    </row>
    <row r="292" spans="1:7" ht="13" hidden="1" thickBot="1" x14ac:dyDescent="0.3">
      <c r="A292" s="19">
        <f t="shared" si="30"/>
        <v>273</v>
      </c>
      <c r="B292" s="199">
        <f t="shared" si="31"/>
        <v>0</v>
      </c>
      <c r="C292" s="240">
        <f t="shared" si="32"/>
        <v>0</v>
      </c>
      <c r="D292" s="240">
        <f t="shared" si="33"/>
        <v>0</v>
      </c>
      <c r="E292" s="199">
        <f t="shared" si="34"/>
        <v>0</v>
      </c>
      <c r="F292" s="199">
        <f t="shared" si="28"/>
        <v>0</v>
      </c>
      <c r="G292" s="241">
        <f t="shared" si="29"/>
        <v>0</v>
      </c>
    </row>
    <row r="293" spans="1:7" ht="13" hidden="1" thickBot="1" x14ac:dyDescent="0.3">
      <c r="A293" s="19">
        <f t="shared" si="30"/>
        <v>274</v>
      </c>
      <c r="B293" s="199">
        <f t="shared" si="31"/>
        <v>0</v>
      </c>
      <c r="C293" s="240">
        <f t="shared" si="32"/>
        <v>0</v>
      </c>
      <c r="D293" s="240">
        <f t="shared" si="33"/>
        <v>0</v>
      </c>
      <c r="E293" s="199">
        <f t="shared" si="34"/>
        <v>0</v>
      </c>
      <c r="F293" s="199">
        <f t="shared" si="28"/>
        <v>0</v>
      </c>
      <c r="G293" s="241">
        <f t="shared" si="29"/>
        <v>0</v>
      </c>
    </row>
    <row r="294" spans="1:7" ht="13" hidden="1" thickBot="1" x14ac:dyDescent="0.3">
      <c r="A294" s="19">
        <f t="shared" si="30"/>
        <v>275</v>
      </c>
      <c r="B294" s="199">
        <f t="shared" si="31"/>
        <v>0</v>
      </c>
      <c r="C294" s="240">
        <f t="shared" si="32"/>
        <v>0</v>
      </c>
      <c r="D294" s="240">
        <f t="shared" si="33"/>
        <v>0</v>
      </c>
      <c r="E294" s="199">
        <f t="shared" si="34"/>
        <v>0</v>
      </c>
      <c r="F294" s="199">
        <f t="shared" si="28"/>
        <v>0</v>
      </c>
      <c r="G294" s="241">
        <f t="shared" si="29"/>
        <v>0</v>
      </c>
    </row>
    <row r="295" spans="1:7" ht="13" hidden="1" thickBot="1" x14ac:dyDescent="0.3">
      <c r="A295" s="19">
        <f t="shared" si="30"/>
        <v>276</v>
      </c>
      <c r="B295" s="199">
        <f t="shared" si="31"/>
        <v>0</v>
      </c>
      <c r="C295" s="240">
        <f t="shared" si="32"/>
        <v>0</v>
      </c>
      <c r="D295" s="240">
        <f t="shared" si="33"/>
        <v>0</v>
      </c>
      <c r="E295" s="199">
        <f t="shared" si="34"/>
        <v>0</v>
      </c>
      <c r="F295" s="199">
        <f t="shared" si="28"/>
        <v>0</v>
      </c>
      <c r="G295" s="241">
        <f t="shared" si="29"/>
        <v>0</v>
      </c>
    </row>
    <row r="296" spans="1:7" ht="13" hidden="1" thickBot="1" x14ac:dyDescent="0.3">
      <c r="A296" s="19">
        <f t="shared" si="30"/>
        <v>277</v>
      </c>
      <c r="B296" s="199">
        <f t="shared" si="31"/>
        <v>0</v>
      </c>
      <c r="C296" s="240">
        <f t="shared" si="32"/>
        <v>0</v>
      </c>
      <c r="D296" s="240">
        <f t="shared" si="33"/>
        <v>0</v>
      </c>
      <c r="E296" s="199">
        <f t="shared" si="34"/>
        <v>0</v>
      </c>
      <c r="F296" s="199">
        <f t="shared" si="28"/>
        <v>0</v>
      </c>
      <c r="G296" s="241">
        <f t="shared" si="29"/>
        <v>0</v>
      </c>
    </row>
    <row r="297" spans="1:7" ht="13" hidden="1" thickBot="1" x14ac:dyDescent="0.3">
      <c r="A297" s="19">
        <f t="shared" si="30"/>
        <v>278</v>
      </c>
      <c r="B297" s="199">
        <f t="shared" si="31"/>
        <v>0</v>
      </c>
      <c r="C297" s="240">
        <f t="shared" si="32"/>
        <v>0</v>
      </c>
      <c r="D297" s="240">
        <f t="shared" si="33"/>
        <v>0</v>
      </c>
      <c r="E297" s="199">
        <f t="shared" si="34"/>
        <v>0</v>
      </c>
      <c r="F297" s="199">
        <f t="shared" si="28"/>
        <v>0</v>
      </c>
      <c r="G297" s="241">
        <f t="shared" si="29"/>
        <v>0</v>
      </c>
    </row>
    <row r="298" spans="1:7" ht="13" hidden="1" thickBot="1" x14ac:dyDescent="0.3">
      <c r="A298" s="19">
        <f t="shared" si="30"/>
        <v>279</v>
      </c>
      <c r="B298" s="199">
        <f t="shared" si="31"/>
        <v>0</v>
      </c>
      <c r="C298" s="240">
        <f t="shared" si="32"/>
        <v>0</v>
      </c>
      <c r="D298" s="240">
        <f t="shared" si="33"/>
        <v>0</v>
      </c>
      <c r="E298" s="199">
        <f t="shared" si="34"/>
        <v>0</v>
      </c>
      <c r="F298" s="199">
        <f t="shared" si="28"/>
        <v>0</v>
      </c>
      <c r="G298" s="241">
        <f t="shared" si="29"/>
        <v>0</v>
      </c>
    </row>
    <row r="299" spans="1:7" ht="13" hidden="1" thickBot="1" x14ac:dyDescent="0.3">
      <c r="A299" s="19">
        <f t="shared" si="30"/>
        <v>280</v>
      </c>
      <c r="B299" s="199">
        <f t="shared" si="31"/>
        <v>0</v>
      </c>
      <c r="C299" s="240">
        <f t="shared" si="32"/>
        <v>0</v>
      </c>
      <c r="D299" s="240">
        <f t="shared" si="33"/>
        <v>0</v>
      </c>
      <c r="E299" s="199">
        <f t="shared" si="34"/>
        <v>0</v>
      </c>
      <c r="F299" s="199">
        <f t="shared" si="28"/>
        <v>0</v>
      </c>
      <c r="G299" s="241">
        <f t="shared" si="29"/>
        <v>0</v>
      </c>
    </row>
    <row r="300" spans="1:7" ht="13" hidden="1" thickBot="1" x14ac:dyDescent="0.3">
      <c r="A300" s="19">
        <f t="shared" si="30"/>
        <v>281</v>
      </c>
      <c r="B300" s="199">
        <f t="shared" si="31"/>
        <v>0</v>
      </c>
      <c r="C300" s="240">
        <f t="shared" si="32"/>
        <v>0</v>
      </c>
      <c r="D300" s="240">
        <f t="shared" si="33"/>
        <v>0</v>
      </c>
      <c r="E300" s="199">
        <f t="shared" si="34"/>
        <v>0</v>
      </c>
      <c r="F300" s="199">
        <f t="shared" si="28"/>
        <v>0</v>
      </c>
      <c r="G300" s="241">
        <f t="shared" si="29"/>
        <v>0</v>
      </c>
    </row>
    <row r="301" spans="1:7" ht="13" hidden="1" thickBot="1" x14ac:dyDescent="0.3">
      <c r="A301" s="19">
        <f t="shared" si="30"/>
        <v>282</v>
      </c>
      <c r="B301" s="199">
        <f t="shared" si="31"/>
        <v>0</v>
      </c>
      <c r="C301" s="240">
        <f t="shared" si="32"/>
        <v>0</v>
      </c>
      <c r="D301" s="240">
        <f t="shared" si="33"/>
        <v>0</v>
      </c>
      <c r="E301" s="199">
        <f t="shared" si="34"/>
        <v>0</v>
      </c>
      <c r="F301" s="199">
        <f t="shared" si="28"/>
        <v>0</v>
      </c>
      <c r="G301" s="241">
        <f t="shared" si="29"/>
        <v>0</v>
      </c>
    </row>
    <row r="302" spans="1:7" ht="13" hidden="1" thickBot="1" x14ac:dyDescent="0.3">
      <c r="A302" s="19">
        <f t="shared" si="30"/>
        <v>283</v>
      </c>
      <c r="B302" s="199">
        <f t="shared" si="31"/>
        <v>0</v>
      </c>
      <c r="C302" s="240">
        <f t="shared" si="32"/>
        <v>0</v>
      </c>
      <c r="D302" s="240">
        <f t="shared" si="33"/>
        <v>0</v>
      </c>
      <c r="E302" s="199">
        <f t="shared" si="34"/>
        <v>0</v>
      </c>
      <c r="F302" s="199">
        <f t="shared" si="28"/>
        <v>0</v>
      </c>
      <c r="G302" s="241">
        <f t="shared" si="29"/>
        <v>0</v>
      </c>
    </row>
    <row r="303" spans="1:7" ht="13" hidden="1" thickBot="1" x14ac:dyDescent="0.3">
      <c r="A303" s="19">
        <f t="shared" si="30"/>
        <v>284</v>
      </c>
      <c r="B303" s="199">
        <f t="shared" si="31"/>
        <v>0</v>
      </c>
      <c r="C303" s="240">
        <f t="shared" si="32"/>
        <v>0</v>
      </c>
      <c r="D303" s="240">
        <f t="shared" si="33"/>
        <v>0</v>
      </c>
      <c r="E303" s="199">
        <f t="shared" si="34"/>
        <v>0</v>
      </c>
      <c r="F303" s="199">
        <f t="shared" si="28"/>
        <v>0</v>
      </c>
      <c r="G303" s="241">
        <f t="shared" si="29"/>
        <v>0</v>
      </c>
    </row>
    <row r="304" spans="1:7" ht="13" hidden="1" thickBot="1" x14ac:dyDescent="0.3">
      <c r="A304" s="19">
        <f t="shared" si="30"/>
        <v>285</v>
      </c>
      <c r="B304" s="199">
        <f t="shared" si="31"/>
        <v>0</v>
      </c>
      <c r="C304" s="240">
        <f t="shared" si="32"/>
        <v>0</v>
      </c>
      <c r="D304" s="240">
        <f t="shared" si="33"/>
        <v>0</v>
      </c>
      <c r="E304" s="199">
        <f t="shared" si="34"/>
        <v>0</v>
      </c>
      <c r="F304" s="199">
        <f t="shared" si="28"/>
        <v>0</v>
      </c>
      <c r="G304" s="241">
        <f t="shared" si="29"/>
        <v>0</v>
      </c>
    </row>
    <row r="305" spans="1:7" ht="13" hidden="1" thickBot="1" x14ac:dyDescent="0.3">
      <c r="A305" s="19">
        <f t="shared" si="30"/>
        <v>286</v>
      </c>
      <c r="B305" s="199">
        <f t="shared" si="31"/>
        <v>0</v>
      </c>
      <c r="C305" s="240">
        <f t="shared" si="32"/>
        <v>0</v>
      </c>
      <c r="D305" s="240">
        <f t="shared" si="33"/>
        <v>0</v>
      </c>
      <c r="E305" s="199">
        <f t="shared" si="34"/>
        <v>0</v>
      </c>
      <c r="F305" s="199">
        <f t="shared" si="28"/>
        <v>0</v>
      </c>
      <c r="G305" s="241">
        <f t="shared" si="29"/>
        <v>0</v>
      </c>
    </row>
    <row r="306" spans="1:7" ht="13" hidden="1" thickBot="1" x14ac:dyDescent="0.3">
      <c r="A306" s="19">
        <f t="shared" si="30"/>
        <v>287</v>
      </c>
      <c r="B306" s="199">
        <f t="shared" si="31"/>
        <v>0</v>
      </c>
      <c r="C306" s="240">
        <f t="shared" si="32"/>
        <v>0</v>
      </c>
      <c r="D306" s="240">
        <f t="shared" si="33"/>
        <v>0</v>
      </c>
      <c r="E306" s="199">
        <f t="shared" si="34"/>
        <v>0</v>
      </c>
      <c r="F306" s="199">
        <f t="shared" si="28"/>
        <v>0</v>
      </c>
      <c r="G306" s="241">
        <f t="shared" si="29"/>
        <v>0</v>
      </c>
    </row>
    <row r="307" spans="1:7" ht="13" hidden="1" thickBot="1" x14ac:dyDescent="0.3">
      <c r="A307" s="19">
        <f t="shared" si="30"/>
        <v>288</v>
      </c>
      <c r="B307" s="199">
        <f t="shared" si="31"/>
        <v>0</v>
      </c>
      <c r="C307" s="240">
        <f t="shared" si="32"/>
        <v>0</v>
      </c>
      <c r="D307" s="240">
        <f t="shared" si="33"/>
        <v>0</v>
      </c>
      <c r="E307" s="199">
        <f t="shared" si="34"/>
        <v>0</v>
      </c>
      <c r="F307" s="199">
        <f t="shared" si="28"/>
        <v>0</v>
      </c>
      <c r="G307" s="241">
        <f t="shared" si="29"/>
        <v>0</v>
      </c>
    </row>
    <row r="308" spans="1:7" ht="13" hidden="1" thickBot="1" x14ac:dyDescent="0.3">
      <c r="A308" s="19">
        <f t="shared" si="30"/>
        <v>289</v>
      </c>
      <c r="B308" s="199">
        <f t="shared" si="31"/>
        <v>0</v>
      </c>
      <c r="C308" s="240">
        <f t="shared" si="32"/>
        <v>0</v>
      </c>
      <c r="D308" s="240">
        <f t="shared" si="33"/>
        <v>0</v>
      </c>
      <c r="E308" s="199">
        <f t="shared" si="34"/>
        <v>0</v>
      </c>
      <c r="F308" s="199">
        <f t="shared" si="28"/>
        <v>0</v>
      </c>
      <c r="G308" s="241">
        <f t="shared" si="29"/>
        <v>0</v>
      </c>
    </row>
    <row r="309" spans="1:7" ht="13" hidden="1" thickBot="1" x14ac:dyDescent="0.3">
      <c r="A309" s="19">
        <f t="shared" si="30"/>
        <v>290</v>
      </c>
      <c r="B309" s="199">
        <f t="shared" si="31"/>
        <v>0</v>
      </c>
      <c r="C309" s="240">
        <f t="shared" si="32"/>
        <v>0</v>
      </c>
      <c r="D309" s="240">
        <f t="shared" si="33"/>
        <v>0</v>
      </c>
      <c r="E309" s="199">
        <f t="shared" si="34"/>
        <v>0</v>
      </c>
      <c r="F309" s="199">
        <f t="shared" si="28"/>
        <v>0</v>
      </c>
      <c r="G309" s="241">
        <f t="shared" si="29"/>
        <v>0</v>
      </c>
    </row>
    <row r="310" spans="1:7" ht="13" hidden="1" thickBot="1" x14ac:dyDescent="0.3">
      <c r="A310" s="19">
        <f t="shared" si="30"/>
        <v>291</v>
      </c>
      <c r="B310" s="199">
        <f t="shared" si="31"/>
        <v>0</v>
      </c>
      <c r="C310" s="240">
        <f t="shared" si="32"/>
        <v>0</v>
      </c>
      <c r="D310" s="240">
        <f t="shared" si="33"/>
        <v>0</v>
      </c>
      <c r="E310" s="199">
        <f t="shared" si="34"/>
        <v>0</v>
      </c>
      <c r="F310" s="199">
        <f t="shared" si="28"/>
        <v>0</v>
      </c>
      <c r="G310" s="241">
        <f t="shared" si="29"/>
        <v>0</v>
      </c>
    </row>
    <row r="311" spans="1:7" ht="13" hidden="1" thickBot="1" x14ac:dyDescent="0.3">
      <c r="A311" s="19">
        <f t="shared" si="30"/>
        <v>292</v>
      </c>
      <c r="B311" s="199">
        <f t="shared" si="31"/>
        <v>0</v>
      </c>
      <c r="C311" s="240">
        <f t="shared" si="32"/>
        <v>0</v>
      </c>
      <c r="D311" s="240">
        <f t="shared" si="33"/>
        <v>0</v>
      </c>
      <c r="E311" s="199">
        <f t="shared" si="34"/>
        <v>0</v>
      </c>
      <c r="F311" s="199">
        <f t="shared" si="28"/>
        <v>0</v>
      </c>
      <c r="G311" s="241">
        <f t="shared" si="29"/>
        <v>0</v>
      </c>
    </row>
    <row r="312" spans="1:7" ht="13" hidden="1" thickBot="1" x14ac:dyDescent="0.3">
      <c r="A312" s="19">
        <f t="shared" si="30"/>
        <v>293</v>
      </c>
      <c r="B312" s="199">
        <f t="shared" si="31"/>
        <v>0</v>
      </c>
      <c r="C312" s="240">
        <f t="shared" si="32"/>
        <v>0</v>
      </c>
      <c r="D312" s="240">
        <f t="shared" si="33"/>
        <v>0</v>
      </c>
      <c r="E312" s="199">
        <f t="shared" si="34"/>
        <v>0</v>
      </c>
      <c r="F312" s="199">
        <f t="shared" si="28"/>
        <v>0</v>
      </c>
      <c r="G312" s="241">
        <f t="shared" si="29"/>
        <v>0</v>
      </c>
    </row>
    <row r="313" spans="1:7" ht="13" hidden="1" thickBot="1" x14ac:dyDescent="0.3">
      <c r="A313" s="19">
        <f t="shared" si="30"/>
        <v>294</v>
      </c>
      <c r="B313" s="199">
        <f t="shared" si="31"/>
        <v>0</v>
      </c>
      <c r="C313" s="240">
        <f t="shared" si="32"/>
        <v>0</v>
      </c>
      <c r="D313" s="240">
        <f t="shared" si="33"/>
        <v>0</v>
      </c>
      <c r="E313" s="199">
        <f t="shared" si="34"/>
        <v>0</v>
      </c>
      <c r="F313" s="199">
        <f t="shared" si="28"/>
        <v>0</v>
      </c>
      <c r="G313" s="241">
        <f t="shared" si="29"/>
        <v>0</v>
      </c>
    </row>
    <row r="314" spans="1:7" ht="13" hidden="1" thickBot="1" x14ac:dyDescent="0.3">
      <c r="A314" s="19">
        <f t="shared" si="30"/>
        <v>295</v>
      </c>
      <c r="B314" s="199">
        <f t="shared" si="31"/>
        <v>0</v>
      </c>
      <c r="C314" s="240">
        <f t="shared" si="32"/>
        <v>0</v>
      </c>
      <c r="D314" s="240">
        <f t="shared" si="33"/>
        <v>0</v>
      </c>
      <c r="E314" s="199">
        <f t="shared" si="34"/>
        <v>0</v>
      </c>
      <c r="F314" s="199">
        <f t="shared" si="28"/>
        <v>0</v>
      </c>
      <c r="G314" s="241">
        <f t="shared" si="29"/>
        <v>0</v>
      </c>
    </row>
    <row r="315" spans="1:7" ht="13" hidden="1" thickBot="1" x14ac:dyDescent="0.3">
      <c r="A315" s="19">
        <f t="shared" si="30"/>
        <v>296</v>
      </c>
      <c r="B315" s="199">
        <f t="shared" si="31"/>
        <v>0</v>
      </c>
      <c r="C315" s="240">
        <f t="shared" si="32"/>
        <v>0</v>
      </c>
      <c r="D315" s="240">
        <f t="shared" si="33"/>
        <v>0</v>
      </c>
      <c r="E315" s="199">
        <f t="shared" si="34"/>
        <v>0</v>
      </c>
      <c r="F315" s="199">
        <f t="shared" si="28"/>
        <v>0</v>
      </c>
      <c r="G315" s="241">
        <f t="shared" si="29"/>
        <v>0</v>
      </c>
    </row>
    <row r="316" spans="1:7" ht="13" hidden="1" thickBot="1" x14ac:dyDescent="0.3">
      <c r="A316" s="19">
        <f t="shared" si="30"/>
        <v>297</v>
      </c>
      <c r="B316" s="199">
        <f t="shared" si="31"/>
        <v>0</v>
      </c>
      <c r="C316" s="240">
        <f t="shared" si="32"/>
        <v>0</v>
      </c>
      <c r="D316" s="240">
        <f t="shared" si="33"/>
        <v>0</v>
      </c>
      <c r="E316" s="199">
        <f t="shared" si="34"/>
        <v>0</v>
      </c>
      <c r="F316" s="199">
        <f t="shared" si="28"/>
        <v>0</v>
      </c>
      <c r="G316" s="241">
        <f t="shared" si="29"/>
        <v>0</v>
      </c>
    </row>
    <row r="317" spans="1:7" ht="13" hidden="1" thickBot="1" x14ac:dyDescent="0.3">
      <c r="A317" s="19">
        <f t="shared" si="30"/>
        <v>298</v>
      </c>
      <c r="B317" s="199">
        <f t="shared" si="31"/>
        <v>0</v>
      </c>
      <c r="C317" s="240">
        <f t="shared" si="32"/>
        <v>0</v>
      </c>
      <c r="D317" s="240">
        <f t="shared" si="33"/>
        <v>0</v>
      </c>
      <c r="E317" s="199">
        <f t="shared" si="34"/>
        <v>0</v>
      </c>
      <c r="F317" s="199">
        <f t="shared" si="28"/>
        <v>0</v>
      </c>
      <c r="G317" s="241">
        <f t="shared" si="29"/>
        <v>0</v>
      </c>
    </row>
    <row r="318" spans="1:7" ht="13" hidden="1" thickBot="1" x14ac:dyDescent="0.3">
      <c r="A318" s="19">
        <f t="shared" si="30"/>
        <v>299</v>
      </c>
      <c r="B318" s="199">
        <f t="shared" si="31"/>
        <v>0</v>
      </c>
      <c r="C318" s="240">
        <f t="shared" si="32"/>
        <v>0</v>
      </c>
      <c r="D318" s="240">
        <f t="shared" si="33"/>
        <v>0</v>
      </c>
      <c r="E318" s="199">
        <f t="shared" si="34"/>
        <v>0</v>
      </c>
      <c r="F318" s="199">
        <f t="shared" si="28"/>
        <v>0</v>
      </c>
      <c r="G318" s="241">
        <f t="shared" si="29"/>
        <v>0</v>
      </c>
    </row>
    <row r="319" spans="1:7" ht="13" hidden="1" thickBot="1" x14ac:dyDescent="0.3">
      <c r="A319" s="19">
        <f t="shared" si="30"/>
        <v>300</v>
      </c>
      <c r="B319" s="199">
        <f t="shared" si="31"/>
        <v>0</v>
      </c>
      <c r="C319" s="240">
        <f t="shared" si="32"/>
        <v>0</v>
      </c>
      <c r="D319" s="240">
        <f t="shared" si="33"/>
        <v>0</v>
      </c>
      <c r="E319" s="199">
        <f t="shared" si="34"/>
        <v>0</v>
      </c>
      <c r="F319" s="199">
        <f t="shared" si="28"/>
        <v>0</v>
      </c>
      <c r="G319" s="241">
        <f t="shared" si="29"/>
        <v>0</v>
      </c>
    </row>
    <row r="320" spans="1:7" ht="13" hidden="1" thickBot="1" x14ac:dyDescent="0.3">
      <c r="A320" s="19">
        <f t="shared" si="30"/>
        <v>301</v>
      </c>
      <c r="B320" s="199">
        <f t="shared" si="31"/>
        <v>0</v>
      </c>
      <c r="C320" s="240">
        <f t="shared" si="32"/>
        <v>0</v>
      </c>
      <c r="D320" s="240">
        <f t="shared" si="33"/>
        <v>0</v>
      </c>
      <c r="E320" s="199">
        <f t="shared" si="34"/>
        <v>0</v>
      </c>
      <c r="F320" s="199">
        <f t="shared" si="28"/>
        <v>0</v>
      </c>
      <c r="G320" s="241">
        <f t="shared" si="29"/>
        <v>0</v>
      </c>
    </row>
    <row r="321" spans="1:7" ht="13" hidden="1" thickBot="1" x14ac:dyDescent="0.3">
      <c r="A321" s="19">
        <f t="shared" si="30"/>
        <v>302</v>
      </c>
      <c r="B321" s="199">
        <f t="shared" si="31"/>
        <v>0</v>
      </c>
      <c r="C321" s="240">
        <f t="shared" si="32"/>
        <v>0</v>
      </c>
      <c r="D321" s="240">
        <f t="shared" si="33"/>
        <v>0</v>
      </c>
      <c r="E321" s="199">
        <f t="shared" si="34"/>
        <v>0</v>
      </c>
      <c r="F321" s="199">
        <f t="shared" si="28"/>
        <v>0</v>
      </c>
      <c r="G321" s="241">
        <f t="shared" si="29"/>
        <v>0</v>
      </c>
    </row>
    <row r="322" spans="1:7" ht="13" hidden="1" thickBot="1" x14ac:dyDescent="0.3">
      <c r="A322" s="19">
        <f t="shared" si="30"/>
        <v>303</v>
      </c>
      <c r="B322" s="199">
        <f t="shared" si="31"/>
        <v>0</v>
      </c>
      <c r="C322" s="240">
        <f t="shared" si="32"/>
        <v>0</v>
      </c>
      <c r="D322" s="240">
        <f t="shared" si="33"/>
        <v>0</v>
      </c>
      <c r="E322" s="199">
        <f t="shared" si="34"/>
        <v>0</v>
      </c>
      <c r="F322" s="199">
        <f t="shared" si="28"/>
        <v>0</v>
      </c>
      <c r="G322" s="241">
        <f t="shared" si="29"/>
        <v>0</v>
      </c>
    </row>
    <row r="323" spans="1:7" ht="13" hidden="1" thickBot="1" x14ac:dyDescent="0.3">
      <c r="A323" s="19">
        <f t="shared" si="30"/>
        <v>304</v>
      </c>
      <c r="B323" s="199">
        <f t="shared" si="31"/>
        <v>0</v>
      </c>
      <c r="C323" s="240">
        <f t="shared" si="32"/>
        <v>0</v>
      </c>
      <c r="D323" s="240">
        <f t="shared" si="33"/>
        <v>0</v>
      </c>
      <c r="E323" s="199">
        <f t="shared" si="34"/>
        <v>0</v>
      </c>
      <c r="F323" s="199">
        <f t="shared" si="28"/>
        <v>0</v>
      </c>
      <c r="G323" s="241">
        <f t="shared" si="29"/>
        <v>0</v>
      </c>
    </row>
    <row r="324" spans="1:7" ht="13" hidden="1" thickBot="1" x14ac:dyDescent="0.3">
      <c r="A324" s="19">
        <f t="shared" si="30"/>
        <v>305</v>
      </c>
      <c r="B324" s="199">
        <f t="shared" si="31"/>
        <v>0</v>
      </c>
      <c r="C324" s="240">
        <f t="shared" si="32"/>
        <v>0</v>
      </c>
      <c r="D324" s="240">
        <f t="shared" si="33"/>
        <v>0</v>
      </c>
      <c r="E324" s="199">
        <f t="shared" si="34"/>
        <v>0</v>
      </c>
      <c r="F324" s="199">
        <f t="shared" si="28"/>
        <v>0</v>
      </c>
      <c r="G324" s="241">
        <f t="shared" si="29"/>
        <v>0</v>
      </c>
    </row>
    <row r="325" spans="1:7" ht="13" hidden="1" thickBot="1" x14ac:dyDescent="0.3">
      <c r="A325" s="19">
        <f t="shared" si="30"/>
        <v>306</v>
      </c>
      <c r="B325" s="199">
        <f t="shared" si="31"/>
        <v>0</v>
      </c>
      <c r="C325" s="240">
        <f t="shared" si="32"/>
        <v>0</v>
      </c>
      <c r="D325" s="240">
        <f t="shared" si="33"/>
        <v>0</v>
      </c>
      <c r="E325" s="199">
        <f t="shared" si="34"/>
        <v>0</v>
      </c>
      <c r="F325" s="199">
        <f t="shared" si="28"/>
        <v>0</v>
      </c>
      <c r="G325" s="241">
        <f t="shared" si="29"/>
        <v>0</v>
      </c>
    </row>
    <row r="326" spans="1:7" ht="13" hidden="1" thickBot="1" x14ac:dyDescent="0.3">
      <c r="A326" s="19">
        <f t="shared" si="30"/>
        <v>307</v>
      </c>
      <c r="B326" s="199">
        <f t="shared" si="31"/>
        <v>0</v>
      </c>
      <c r="C326" s="240">
        <f t="shared" si="32"/>
        <v>0</v>
      </c>
      <c r="D326" s="240">
        <f t="shared" si="33"/>
        <v>0</v>
      </c>
      <c r="E326" s="199">
        <f t="shared" si="34"/>
        <v>0</v>
      </c>
      <c r="F326" s="199">
        <f t="shared" si="28"/>
        <v>0</v>
      </c>
      <c r="G326" s="241">
        <f t="shared" si="29"/>
        <v>0</v>
      </c>
    </row>
    <row r="327" spans="1:7" ht="13" hidden="1" thickBot="1" x14ac:dyDescent="0.3">
      <c r="A327" s="19">
        <f t="shared" si="30"/>
        <v>308</v>
      </c>
      <c r="B327" s="199">
        <f t="shared" si="31"/>
        <v>0</v>
      </c>
      <c r="C327" s="240">
        <f t="shared" si="32"/>
        <v>0</v>
      </c>
      <c r="D327" s="240">
        <f t="shared" si="33"/>
        <v>0</v>
      </c>
      <c r="E327" s="199">
        <f t="shared" si="34"/>
        <v>0</v>
      </c>
      <c r="F327" s="199">
        <f t="shared" si="28"/>
        <v>0</v>
      </c>
      <c r="G327" s="241">
        <f t="shared" si="29"/>
        <v>0</v>
      </c>
    </row>
    <row r="328" spans="1:7" ht="13" hidden="1" thickBot="1" x14ac:dyDescent="0.3">
      <c r="A328" s="19">
        <f t="shared" si="30"/>
        <v>309</v>
      </c>
      <c r="B328" s="199">
        <f t="shared" si="31"/>
        <v>0</v>
      </c>
      <c r="C328" s="240">
        <f t="shared" si="32"/>
        <v>0</v>
      </c>
      <c r="D328" s="240">
        <f t="shared" si="33"/>
        <v>0</v>
      </c>
      <c r="E328" s="199">
        <f t="shared" si="34"/>
        <v>0</v>
      </c>
      <c r="F328" s="199">
        <f t="shared" si="28"/>
        <v>0</v>
      </c>
      <c r="G328" s="241">
        <f t="shared" si="29"/>
        <v>0</v>
      </c>
    </row>
    <row r="329" spans="1:7" ht="13" hidden="1" thickBot="1" x14ac:dyDescent="0.3">
      <c r="A329" s="19">
        <f t="shared" si="30"/>
        <v>310</v>
      </c>
      <c r="B329" s="199">
        <f t="shared" si="31"/>
        <v>0</v>
      </c>
      <c r="C329" s="240">
        <f t="shared" si="32"/>
        <v>0</v>
      </c>
      <c r="D329" s="240">
        <f t="shared" si="33"/>
        <v>0</v>
      </c>
      <c r="E329" s="199">
        <f t="shared" si="34"/>
        <v>0</v>
      </c>
      <c r="F329" s="199">
        <f t="shared" si="28"/>
        <v>0</v>
      </c>
      <c r="G329" s="241">
        <f t="shared" si="29"/>
        <v>0</v>
      </c>
    </row>
    <row r="330" spans="1:7" ht="13" hidden="1" thickBot="1" x14ac:dyDescent="0.3">
      <c r="A330" s="19">
        <f t="shared" si="30"/>
        <v>311</v>
      </c>
      <c r="B330" s="199">
        <f t="shared" si="31"/>
        <v>0</v>
      </c>
      <c r="C330" s="240">
        <f t="shared" si="32"/>
        <v>0</v>
      </c>
      <c r="D330" s="240">
        <f t="shared" si="33"/>
        <v>0</v>
      </c>
      <c r="E330" s="199">
        <f t="shared" si="34"/>
        <v>0</v>
      </c>
      <c r="F330" s="199">
        <f t="shared" si="28"/>
        <v>0</v>
      </c>
      <c r="G330" s="241">
        <f t="shared" si="29"/>
        <v>0</v>
      </c>
    </row>
    <row r="331" spans="1:7" ht="13" hidden="1" thickBot="1" x14ac:dyDescent="0.3">
      <c r="A331" s="19">
        <f t="shared" si="30"/>
        <v>312</v>
      </c>
      <c r="B331" s="199">
        <f t="shared" si="31"/>
        <v>0</v>
      </c>
      <c r="C331" s="240">
        <f t="shared" si="32"/>
        <v>0</v>
      </c>
      <c r="D331" s="240">
        <f t="shared" si="33"/>
        <v>0</v>
      </c>
      <c r="E331" s="199">
        <f t="shared" si="34"/>
        <v>0</v>
      </c>
      <c r="F331" s="199">
        <f t="shared" si="28"/>
        <v>0</v>
      </c>
      <c r="G331" s="241">
        <f t="shared" si="29"/>
        <v>0</v>
      </c>
    </row>
    <row r="332" spans="1:7" ht="13" hidden="1" thickBot="1" x14ac:dyDescent="0.3">
      <c r="A332" s="19">
        <f t="shared" si="30"/>
        <v>313</v>
      </c>
      <c r="B332" s="199">
        <f t="shared" si="31"/>
        <v>0</v>
      </c>
      <c r="C332" s="240">
        <f t="shared" si="32"/>
        <v>0</v>
      </c>
      <c r="D332" s="240">
        <f t="shared" si="33"/>
        <v>0</v>
      </c>
      <c r="E332" s="199">
        <f t="shared" si="34"/>
        <v>0</v>
      </c>
      <c r="F332" s="199">
        <f t="shared" si="28"/>
        <v>0</v>
      </c>
      <c r="G332" s="241">
        <f t="shared" si="29"/>
        <v>0</v>
      </c>
    </row>
    <row r="333" spans="1:7" ht="13" hidden="1" thickBot="1" x14ac:dyDescent="0.3">
      <c r="A333" s="19">
        <f t="shared" si="30"/>
        <v>314</v>
      </c>
      <c r="B333" s="199">
        <f t="shared" si="31"/>
        <v>0</v>
      </c>
      <c r="C333" s="240">
        <f t="shared" si="32"/>
        <v>0</v>
      </c>
      <c r="D333" s="240">
        <f t="shared" si="33"/>
        <v>0</v>
      </c>
      <c r="E333" s="199">
        <f t="shared" si="34"/>
        <v>0</v>
      </c>
      <c r="F333" s="199">
        <f t="shared" si="28"/>
        <v>0</v>
      </c>
      <c r="G333" s="241">
        <f t="shared" si="29"/>
        <v>0</v>
      </c>
    </row>
    <row r="334" spans="1:7" ht="13" hidden="1" thickBot="1" x14ac:dyDescent="0.3">
      <c r="A334" s="19">
        <f t="shared" si="30"/>
        <v>315</v>
      </c>
      <c r="B334" s="199">
        <f t="shared" si="31"/>
        <v>0</v>
      </c>
      <c r="C334" s="240">
        <f t="shared" si="32"/>
        <v>0</v>
      </c>
      <c r="D334" s="240">
        <f t="shared" si="33"/>
        <v>0</v>
      </c>
      <c r="E334" s="199">
        <f t="shared" si="34"/>
        <v>0</v>
      </c>
      <c r="F334" s="199">
        <f t="shared" si="28"/>
        <v>0</v>
      </c>
      <c r="G334" s="241">
        <f t="shared" si="29"/>
        <v>0</v>
      </c>
    </row>
    <row r="335" spans="1:7" ht="13" hidden="1" thickBot="1" x14ac:dyDescent="0.3">
      <c r="A335" s="19">
        <f t="shared" si="30"/>
        <v>316</v>
      </c>
      <c r="B335" s="199">
        <f t="shared" si="31"/>
        <v>0</v>
      </c>
      <c r="C335" s="240">
        <f t="shared" si="32"/>
        <v>0</v>
      </c>
      <c r="D335" s="240">
        <f t="shared" si="33"/>
        <v>0</v>
      </c>
      <c r="E335" s="199">
        <f t="shared" si="34"/>
        <v>0</v>
      </c>
      <c r="F335" s="199">
        <f t="shared" si="28"/>
        <v>0</v>
      </c>
      <c r="G335" s="241">
        <f t="shared" si="29"/>
        <v>0</v>
      </c>
    </row>
    <row r="336" spans="1:7" ht="13" hidden="1" thickBot="1" x14ac:dyDescent="0.3">
      <c r="A336" s="19">
        <f t="shared" si="30"/>
        <v>317</v>
      </c>
      <c r="B336" s="199">
        <f t="shared" si="31"/>
        <v>0</v>
      </c>
      <c r="C336" s="240">
        <f t="shared" si="32"/>
        <v>0</v>
      </c>
      <c r="D336" s="240">
        <f t="shared" si="33"/>
        <v>0</v>
      </c>
      <c r="E336" s="199">
        <f t="shared" si="34"/>
        <v>0</v>
      </c>
      <c r="F336" s="199">
        <f t="shared" si="28"/>
        <v>0</v>
      </c>
      <c r="G336" s="241">
        <f t="shared" si="29"/>
        <v>0</v>
      </c>
    </row>
    <row r="337" spans="1:7" ht="13" hidden="1" thickBot="1" x14ac:dyDescent="0.3">
      <c r="A337" s="19">
        <f t="shared" si="30"/>
        <v>318</v>
      </c>
      <c r="B337" s="199">
        <f t="shared" si="31"/>
        <v>0</v>
      </c>
      <c r="C337" s="240">
        <f t="shared" si="32"/>
        <v>0</v>
      </c>
      <c r="D337" s="240">
        <f t="shared" si="33"/>
        <v>0</v>
      </c>
      <c r="E337" s="199">
        <f t="shared" si="34"/>
        <v>0</v>
      </c>
      <c r="F337" s="199">
        <f t="shared" si="28"/>
        <v>0</v>
      </c>
      <c r="G337" s="241">
        <f t="shared" si="29"/>
        <v>0</v>
      </c>
    </row>
    <row r="338" spans="1:7" ht="13" hidden="1" thickBot="1" x14ac:dyDescent="0.3">
      <c r="A338" s="19">
        <f t="shared" si="30"/>
        <v>319</v>
      </c>
      <c r="B338" s="199">
        <f t="shared" si="31"/>
        <v>0</v>
      </c>
      <c r="C338" s="240">
        <f t="shared" si="32"/>
        <v>0</v>
      </c>
      <c r="D338" s="240">
        <f t="shared" si="33"/>
        <v>0</v>
      </c>
      <c r="E338" s="199">
        <f t="shared" si="34"/>
        <v>0</v>
      </c>
      <c r="F338" s="199">
        <f t="shared" si="28"/>
        <v>0</v>
      </c>
      <c r="G338" s="241">
        <f t="shared" si="29"/>
        <v>0</v>
      </c>
    </row>
    <row r="339" spans="1:7" ht="13" hidden="1" thickBot="1" x14ac:dyDescent="0.3">
      <c r="A339" s="19">
        <f t="shared" si="30"/>
        <v>320</v>
      </c>
      <c r="B339" s="199">
        <f t="shared" si="31"/>
        <v>0</v>
      </c>
      <c r="C339" s="240">
        <f t="shared" si="32"/>
        <v>0</v>
      </c>
      <c r="D339" s="240">
        <f t="shared" si="33"/>
        <v>0</v>
      </c>
      <c r="E339" s="199">
        <f t="shared" si="34"/>
        <v>0</v>
      </c>
      <c r="F339" s="199">
        <f t="shared" si="28"/>
        <v>0</v>
      </c>
      <c r="G339" s="241">
        <f t="shared" si="29"/>
        <v>0</v>
      </c>
    </row>
    <row r="340" spans="1:7" ht="13" hidden="1" thickBot="1" x14ac:dyDescent="0.3">
      <c r="A340" s="19">
        <f t="shared" si="30"/>
        <v>321</v>
      </c>
      <c r="B340" s="199">
        <f t="shared" si="31"/>
        <v>0</v>
      </c>
      <c r="C340" s="240">
        <f t="shared" si="32"/>
        <v>0</v>
      </c>
      <c r="D340" s="240">
        <f t="shared" si="33"/>
        <v>0</v>
      </c>
      <c r="E340" s="199">
        <f t="shared" si="34"/>
        <v>0</v>
      </c>
      <c r="F340" s="199">
        <f t="shared" ref="F340:F379" si="35">IF(A340=$D$10,$D$2,0)</f>
        <v>0</v>
      </c>
      <c r="G340" s="241">
        <f t="shared" ref="G340:G379" si="36">B340-F340</f>
        <v>0</v>
      </c>
    </row>
    <row r="341" spans="1:7" ht="13" hidden="1" thickBot="1" x14ac:dyDescent="0.3">
      <c r="A341" s="19">
        <f t="shared" ref="A341:A379" si="37">A340+1</f>
        <v>322</v>
      </c>
      <c r="B341" s="199">
        <f t="shared" ref="B341:B379" si="38">B340-F340</f>
        <v>0</v>
      </c>
      <c r="C341" s="240">
        <f t="shared" ref="C341:C379" si="39">IF(D341=0,0,D341+$D$13)</f>
        <v>0</v>
      </c>
      <c r="D341" s="240">
        <f t="shared" ref="D341:D379" si="40">E341+F341</f>
        <v>0</v>
      </c>
      <c r="E341" s="199">
        <f t="shared" ref="E341:E379" si="41">IF(B341&gt;0,E340,0)</f>
        <v>0</v>
      </c>
      <c r="F341" s="199">
        <f t="shared" si="35"/>
        <v>0</v>
      </c>
      <c r="G341" s="241">
        <f t="shared" si="36"/>
        <v>0</v>
      </c>
    </row>
    <row r="342" spans="1:7" ht="13" hidden="1" thickBot="1" x14ac:dyDescent="0.3">
      <c r="A342" s="19">
        <f t="shared" si="37"/>
        <v>323</v>
      </c>
      <c r="B342" s="199">
        <f t="shared" si="38"/>
        <v>0</v>
      </c>
      <c r="C342" s="240">
        <f t="shared" si="39"/>
        <v>0</v>
      </c>
      <c r="D342" s="240">
        <f t="shared" si="40"/>
        <v>0</v>
      </c>
      <c r="E342" s="199">
        <f t="shared" si="41"/>
        <v>0</v>
      </c>
      <c r="F342" s="199">
        <f t="shared" si="35"/>
        <v>0</v>
      </c>
      <c r="G342" s="241">
        <f t="shared" si="36"/>
        <v>0</v>
      </c>
    </row>
    <row r="343" spans="1:7" ht="13" hidden="1" thickBot="1" x14ac:dyDescent="0.3">
      <c r="A343" s="19">
        <f t="shared" si="37"/>
        <v>324</v>
      </c>
      <c r="B343" s="199">
        <f t="shared" si="38"/>
        <v>0</v>
      </c>
      <c r="C343" s="240">
        <f t="shared" si="39"/>
        <v>0</v>
      </c>
      <c r="D343" s="240">
        <f t="shared" si="40"/>
        <v>0</v>
      </c>
      <c r="E343" s="199">
        <f t="shared" si="41"/>
        <v>0</v>
      </c>
      <c r="F343" s="199">
        <f t="shared" si="35"/>
        <v>0</v>
      </c>
      <c r="G343" s="241">
        <f t="shared" si="36"/>
        <v>0</v>
      </c>
    </row>
    <row r="344" spans="1:7" ht="13" hidden="1" thickBot="1" x14ac:dyDescent="0.3">
      <c r="A344" s="19">
        <f t="shared" si="37"/>
        <v>325</v>
      </c>
      <c r="B344" s="199">
        <f t="shared" si="38"/>
        <v>0</v>
      </c>
      <c r="C344" s="240">
        <f t="shared" si="39"/>
        <v>0</v>
      </c>
      <c r="D344" s="240">
        <f t="shared" si="40"/>
        <v>0</v>
      </c>
      <c r="E344" s="199">
        <f t="shared" si="41"/>
        <v>0</v>
      </c>
      <c r="F344" s="199">
        <f t="shared" si="35"/>
        <v>0</v>
      </c>
      <c r="G344" s="241">
        <f t="shared" si="36"/>
        <v>0</v>
      </c>
    </row>
    <row r="345" spans="1:7" ht="13" hidden="1" thickBot="1" x14ac:dyDescent="0.3">
      <c r="A345" s="19">
        <f t="shared" si="37"/>
        <v>326</v>
      </c>
      <c r="B345" s="199">
        <f t="shared" si="38"/>
        <v>0</v>
      </c>
      <c r="C345" s="240">
        <f t="shared" si="39"/>
        <v>0</v>
      </c>
      <c r="D345" s="240">
        <f t="shared" si="40"/>
        <v>0</v>
      </c>
      <c r="E345" s="199">
        <f t="shared" si="41"/>
        <v>0</v>
      </c>
      <c r="F345" s="199">
        <f t="shared" si="35"/>
        <v>0</v>
      </c>
      <c r="G345" s="241">
        <f t="shared" si="36"/>
        <v>0</v>
      </c>
    </row>
    <row r="346" spans="1:7" ht="13" hidden="1" thickBot="1" x14ac:dyDescent="0.3">
      <c r="A346" s="19">
        <f t="shared" si="37"/>
        <v>327</v>
      </c>
      <c r="B346" s="199">
        <f t="shared" si="38"/>
        <v>0</v>
      </c>
      <c r="C346" s="240">
        <f t="shared" si="39"/>
        <v>0</v>
      </c>
      <c r="D346" s="240">
        <f t="shared" si="40"/>
        <v>0</v>
      </c>
      <c r="E346" s="199">
        <f t="shared" si="41"/>
        <v>0</v>
      </c>
      <c r="F346" s="199">
        <f t="shared" si="35"/>
        <v>0</v>
      </c>
      <c r="G346" s="241">
        <f t="shared" si="36"/>
        <v>0</v>
      </c>
    </row>
    <row r="347" spans="1:7" ht="13" hidden="1" thickBot="1" x14ac:dyDescent="0.3">
      <c r="A347" s="19">
        <f t="shared" si="37"/>
        <v>328</v>
      </c>
      <c r="B347" s="199">
        <f t="shared" si="38"/>
        <v>0</v>
      </c>
      <c r="C347" s="240">
        <f t="shared" si="39"/>
        <v>0</v>
      </c>
      <c r="D347" s="240">
        <f t="shared" si="40"/>
        <v>0</v>
      </c>
      <c r="E347" s="199">
        <f t="shared" si="41"/>
        <v>0</v>
      </c>
      <c r="F347" s="199">
        <f t="shared" si="35"/>
        <v>0</v>
      </c>
      <c r="G347" s="241">
        <f t="shared" si="36"/>
        <v>0</v>
      </c>
    </row>
    <row r="348" spans="1:7" ht="13" hidden="1" thickBot="1" x14ac:dyDescent="0.3">
      <c r="A348" s="19">
        <f t="shared" si="37"/>
        <v>329</v>
      </c>
      <c r="B348" s="199">
        <f t="shared" si="38"/>
        <v>0</v>
      </c>
      <c r="C348" s="240">
        <f t="shared" si="39"/>
        <v>0</v>
      </c>
      <c r="D348" s="240">
        <f t="shared" si="40"/>
        <v>0</v>
      </c>
      <c r="E348" s="199">
        <f t="shared" si="41"/>
        <v>0</v>
      </c>
      <c r="F348" s="199">
        <f t="shared" si="35"/>
        <v>0</v>
      </c>
      <c r="G348" s="241">
        <f t="shared" si="36"/>
        <v>0</v>
      </c>
    </row>
    <row r="349" spans="1:7" ht="13" hidden="1" thickBot="1" x14ac:dyDescent="0.3">
      <c r="A349" s="19">
        <f t="shared" si="37"/>
        <v>330</v>
      </c>
      <c r="B349" s="199">
        <f t="shared" si="38"/>
        <v>0</v>
      </c>
      <c r="C349" s="240">
        <f t="shared" si="39"/>
        <v>0</v>
      </c>
      <c r="D349" s="240">
        <f t="shared" si="40"/>
        <v>0</v>
      </c>
      <c r="E349" s="199">
        <f t="shared" si="41"/>
        <v>0</v>
      </c>
      <c r="F349" s="199">
        <f t="shared" si="35"/>
        <v>0</v>
      </c>
      <c r="G349" s="241">
        <f t="shared" si="36"/>
        <v>0</v>
      </c>
    </row>
    <row r="350" spans="1:7" ht="13" hidden="1" thickBot="1" x14ac:dyDescent="0.3">
      <c r="A350" s="19">
        <f t="shared" si="37"/>
        <v>331</v>
      </c>
      <c r="B350" s="199">
        <f t="shared" si="38"/>
        <v>0</v>
      </c>
      <c r="C350" s="240">
        <f t="shared" si="39"/>
        <v>0</v>
      </c>
      <c r="D350" s="240">
        <f t="shared" si="40"/>
        <v>0</v>
      </c>
      <c r="E350" s="199">
        <f t="shared" si="41"/>
        <v>0</v>
      </c>
      <c r="F350" s="199">
        <f t="shared" si="35"/>
        <v>0</v>
      </c>
      <c r="G350" s="241">
        <f t="shared" si="36"/>
        <v>0</v>
      </c>
    </row>
    <row r="351" spans="1:7" ht="13" hidden="1" thickBot="1" x14ac:dyDescent="0.3">
      <c r="A351" s="19">
        <f t="shared" si="37"/>
        <v>332</v>
      </c>
      <c r="B351" s="199">
        <f t="shared" si="38"/>
        <v>0</v>
      </c>
      <c r="C351" s="240">
        <f t="shared" si="39"/>
        <v>0</v>
      </c>
      <c r="D351" s="240">
        <f t="shared" si="40"/>
        <v>0</v>
      </c>
      <c r="E351" s="199">
        <f t="shared" si="41"/>
        <v>0</v>
      </c>
      <c r="F351" s="199">
        <f t="shared" si="35"/>
        <v>0</v>
      </c>
      <c r="G351" s="241">
        <f t="shared" si="36"/>
        <v>0</v>
      </c>
    </row>
    <row r="352" spans="1:7" ht="13" hidden="1" thickBot="1" x14ac:dyDescent="0.3">
      <c r="A352" s="19">
        <f t="shared" si="37"/>
        <v>333</v>
      </c>
      <c r="B352" s="199">
        <f t="shared" si="38"/>
        <v>0</v>
      </c>
      <c r="C352" s="240">
        <f t="shared" si="39"/>
        <v>0</v>
      </c>
      <c r="D352" s="240">
        <f t="shared" si="40"/>
        <v>0</v>
      </c>
      <c r="E352" s="199">
        <f t="shared" si="41"/>
        <v>0</v>
      </c>
      <c r="F352" s="199">
        <f t="shared" si="35"/>
        <v>0</v>
      </c>
      <c r="G352" s="241">
        <f t="shared" si="36"/>
        <v>0</v>
      </c>
    </row>
    <row r="353" spans="1:7" ht="13" hidden="1" thickBot="1" x14ac:dyDescent="0.3">
      <c r="A353" s="19">
        <f t="shared" si="37"/>
        <v>334</v>
      </c>
      <c r="B353" s="199">
        <f t="shared" si="38"/>
        <v>0</v>
      </c>
      <c r="C353" s="240">
        <f t="shared" si="39"/>
        <v>0</v>
      </c>
      <c r="D353" s="240">
        <f t="shared" si="40"/>
        <v>0</v>
      </c>
      <c r="E353" s="199">
        <f t="shared" si="41"/>
        <v>0</v>
      </c>
      <c r="F353" s="199">
        <f t="shared" si="35"/>
        <v>0</v>
      </c>
      <c r="G353" s="241">
        <f t="shared" si="36"/>
        <v>0</v>
      </c>
    </row>
    <row r="354" spans="1:7" ht="13" hidden="1" thickBot="1" x14ac:dyDescent="0.3">
      <c r="A354" s="19">
        <f t="shared" si="37"/>
        <v>335</v>
      </c>
      <c r="B354" s="199">
        <f t="shared" si="38"/>
        <v>0</v>
      </c>
      <c r="C354" s="240">
        <f t="shared" si="39"/>
        <v>0</v>
      </c>
      <c r="D354" s="240">
        <f t="shared" si="40"/>
        <v>0</v>
      </c>
      <c r="E354" s="199">
        <f t="shared" si="41"/>
        <v>0</v>
      </c>
      <c r="F354" s="199">
        <f t="shared" si="35"/>
        <v>0</v>
      </c>
      <c r="G354" s="241">
        <f t="shared" si="36"/>
        <v>0</v>
      </c>
    </row>
    <row r="355" spans="1:7" ht="13" hidden="1" thickBot="1" x14ac:dyDescent="0.3">
      <c r="A355" s="19">
        <f t="shared" si="37"/>
        <v>336</v>
      </c>
      <c r="B355" s="199">
        <f t="shared" si="38"/>
        <v>0</v>
      </c>
      <c r="C355" s="240">
        <f t="shared" si="39"/>
        <v>0</v>
      </c>
      <c r="D355" s="240">
        <f t="shared" si="40"/>
        <v>0</v>
      </c>
      <c r="E355" s="199">
        <f t="shared" si="41"/>
        <v>0</v>
      </c>
      <c r="F355" s="199">
        <f t="shared" si="35"/>
        <v>0</v>
      </c>
      <c r="G355" s="241">
        <f t="shared" si="36"/>
        <v>0</v>
      </c>
    </row>
    <row r="356" spans="1:7" ht="13" hidden="1" thickBot="1" x14ac:dyDescent="0.3">
      <c r="A356" s="19">
        <f t="shared" si="37"/>
        <v>337</v>
      </c>
      <c r="B356" s="199">
        <f t="shared" si="38"/>
        <v>0</v>
      </c>
      <c r="C356" s="240">
        <f t="shared" si="39"/>
        <v>0</v>
      </c>
      <c r="D356" s="240">
        <f t="shared" si="40"/>
        <v>0</v>
      </c>
      <c r="E356" s="199">
        <f t="shared" si="41"/>
        <v>0</v>
      </c>
      <c r="F356" s="199">
        <f t="shared" si="35"/>
        <v>0</v>
      </c>
      <c r="G356" s="241">
        <f t="shared" si="36"/>
        <v>0</v>
      </c>
    </row>
    <row r="357" spans="1:7" ht="13" hidden="1" thickBot="1" x14ac:dyDescent="0.3">
      <c r="A357" s="19">
        <f t="shared" si="37"/>
        <v>338</v>
      </c>
      <c r="B357" s="199">
        <f t="shared" si="38"/>
        <v>0</v>
      </c>
      <c r="C357" s="240">
        <f t="shared" si="39"/>
        <v>0</v>
      </c>
      <c r="D357" s="240">
        <f t="shared" si="40"/>
        <v>0</v>
      </c>
      <c r="E357" s="199">
        <f t="shared" si="41"/>
        <v>0</v>
      </c>
      <c r="F357" s="199">
        <f t="shared" si="35"/>
        <v>0</v>
      </c>
      <c r="G357" s="241">
        <f t="shared" si="36"/>
        <v>0</v>
      </c>
    </row>
    <row r="358" spans="1:7" ht="13" hidden="1" thickBot="1" x14ac:dyDescent="0.3">
      <c r="A358" s="19">
        <f t="shared" si="37"/>
        <v>339</v>
      </c>
      <c r="B358" s="199">
        <f t="shared" si="38"/>
        <v>0</v>
      </c>
      <c r="C358" s="240">
        <f t="shared" si="39"/>
        <v>0</v>
      </c>
      <c r="D358" s="240">
        <f t="shared" si="40"/>
        <v>0</v>
      </c>
      <c r="E358" s="199">
        <f t="shared" si="41"/>
        <v>0</v>
      </c>
      <c r="F358" s="199">
        <f t="shared" si="35"/>
        <v>0</v>
      </c>
      <c r="G358" s="241">
        <f t="shared" si="36"/>
        <v>0</v>
      </c>
    </row>
    <row r="359" spans="1:7" ht="13" hidden="1" thickBot="1" x14ac:dyDescent="0.3">
      <c r="A359" s="19">
        <f t="shared" si="37"/>
        <v>340</v>
      </c>
      <c r="B359" s="199">
        <f t="shared" si="38"/>
        <v>0</v>
      </c>
      <c r="C359" s="240">
        <f t="shared" si="39"/>
        <v>0</v>
      </c>
      <c r="D359" s="240">
        <f t="shared" si="40"/>
        <v>0</v>
      </c>
      <c r="E359" s="199">
        <f t="shared" si="41"/>
        <v>0</v>
      </c>
      <c r="F359" s="199">
        <f t="shared" si="35"/>
        <v>0</v>
      </c>
      <c r="G359" s="241">
        <f t="shared" si="36"/>
        <v>0</v>
      </c>
    </row>
    <row r="360" spans="1:7" ht="13" hidden="1" thickBot="1" x14ac:dyDescent="0.3">
      <c r="A360" s="19">
        <f t="shared" si="37"/>
        <v>341</v>
      </c>
      <c r="B360" s="199">
        <f t="shared" si="38"/>
        <v>0</v>
      </c>
      <c r="C360" s="240">
        <f t="shared" si="39"/>
        <v>0</v>
      </c>
      <c r="D360" s="240">
        <f t="shared" si="40"/>
        <v>0</v>
      </c>
      <c r="E360" s="199">
        <f t="shared" si="41"/>
        <v>0</v>
      </c>
      <c r="F360" s="199">
        <f t="shared" si="35"/>
        <v>0</v>
      </c>
      <c r="G360" s="241">
        <f t="shared" si="36"/>
        <v>0</v>
      </c>
    </row>
    <row r="361" spans="1:7" ht="13" hidden="1" thickBot="1" x14ac:dyDescent="0.3">
      <c r="A361" s="19">
        <f t="shared" si="37"/>
        <v>342</v>
      </c>
      <c r="B361" s="199">
        <f t="shared" si="38"/>
        <v>0</v>
      </c>
      <c r="C361" s="240">
        <f t="shared" si="39"/>
        <v>0</v>
      </c>
      <c r="D361" s="240">
        <f t="shared" si="40"/>
        <v>0</v>
      </c>
      <c r="E361" s="199">
        <f t="shared" si="41"/>
        <v>0</v>
      </c>
      <c r="F361" s="199">
        <f t="shared" si="35"/>
        <v>0</v>
      </c>
      <c r="G361" s="241">
        <f t="shared" si="36"/>
        <v>0</v>
      </c>
    </row>
    <row r="362" spans="1:7" ht="13" hidden="1" thickBot="1" x14ac:dyDescent="0.3">
      <c r="A362" s="19">
        <f t="shared" si="37"/>
        <v>343</v>
      </c>
      <c r="B362" s="199">
        <f t="shared" si="38"/>
        <v>0</v>
      </c>
      <c r="C362" s="240">
        <f t="shared" si="39"/>
        <v>0</v>
      </c>
      <c r="D362" s="240">
        <f t="shared" si="40"/>
        <v>0</v>
      </c>
      <c r="E362" s="199">
        <f t="shared" si="41"/>
        <v>0</v>
      </c>
      <c r="F362" s="199">
        <f t="shared" si="35"/>
        <v>0</v>
      </c>
      <c r="G362" s="241">
        <f t="shared" si="36"/>
        <v>0</v>
      </c>
    </row>
    <row r="363" spans="1:7" ht="13" hidden="1" thickBot="1" x14ac:dyDescent="0.3">
      <c r="A363" s="19">
        <f t="shared" si="37"/>
        <v>344</v>
      </c>
      <c r="B363" s="199">
        <f t="shared" si="38"/>
        <v>0</v>
      </c>
      <c r="C363" s="240">
        <f t="shared" si="39"/>
        <v>0</v>
      </c>
      <c r="D363" s="240">
        <f t="shared" si="40"/>
        <v>0</v>
      </c>
      <c r="E363" s="199">
        <f t="shared" si="41"/>
        <v>0</v>
      </c>
      <c r="F363" s="199">
        <f t="shared" si="35"/>
        <v>0</v>
      </c>
      <c r="G363" s="241">
        <f t="shared" si="36"/>
        <v>0</v>
      </c>
    </row>
    <row r="364" spans="1:7" ht="13" hidden="1" thickBot="1" x14ac:dyDescent="0.3">
      <c r="A364" s="19">
        <f t="shared" si="37"/>
        <v>345</v>
      </c>
      <c r="B364" s="199">
        <f t="shared" si="38"/>
        <v>0</v>
      </c>
      <c r="C364" s="240">
        <f t="shared" si="39"/>
        <v>0</v>
      </c>
      <c r="D364" s="240">
        <f t="shared" si="40"/>
        <v>0</v>
      </c>
      <c r="E364" s="199">
        <f t="shared" si="41"/>
        <v>0</v>
      </c>
      <c r="F364" s="199">
        <f t="shared" si="35"/>
        <v>0</v>
      </c>
      <c r="G364" s="241">
        <f t="shared" si="36"/>
        <v>0</v>
      </c>
    </row>
    <row r="365" spans="1:7" ht="13" hidden="1" thickBot="1" x14ac:dyDescent="0.3">
      <c r="A365" s="19">
        <f t="shared" si="37"/>
        <v>346</v>
      </c>
      <c r="B365" s="199">
        <f t="shared" si="38"/>
        <v>0</v>
      </c>
      <c r="C365" s="240">
        <f t="shared" si="39"/>
        <v>0</v>
      </c>
      <c r="D365" s="240">
        <f t="shared" si="40"/>
        <v>0</v>
      </c>
      <c r="E365" s="199">
        <f t="shared" si="41"/>
        <v>0</v>
      </c>
      <c r="F365" s="199">
        <f t="shared" si="35"/>
        <v>0</v>
      </c>
      <c r="G365" s="241">
        <f t="shared" si="36"/>
        <v>0</v>
      </c>
    </row>
    <row r="366" spans="1:7" ht="13" hidden="1" thickBot="1" x14ac:dyDescent="0.3">
      <c r="A366" s="19">
        <f t="shared" si="37"/>
        <v>347</v>
      </c>
      <c r="B366" s="199">
        <f t="shared" si="38"/>
        <v>0</v>
      </c>
      <c r="C366" s="240">
        <f t="shared" si="39"/>
        <v>0</v>
      </c>
      <c r="D366" s="240">
        <f t="shared" si="40"/>
        <v>0</v>
      </c>
      <c r="E366" s="199">
        <f t="shared" si="41"/>
        <v>0</v>
      </c>
      <c r="F366" s="199">
        <f t="shared" si="35"/>
        <v>0</v>
      </c>
      <c r="G366" s="241">
        <f t="shared" si="36"/>
        <v>0</v>
      </c>
    </row>
    <row r="367" spans="1:7" ht="13" hidden="1" thickBot="1" x14ac:dyDescent="0.3">
      <c r="A367" s="19">
        <f t="shared" si="37"/>
        <v>348</v>
      </c>
      <c r="B367" s="199">
        <f t="shared" si="38"/>
        <v>0</v>
      </c>
      <c r="C367" s="240">
        <f t="shared" si="39"/>
        <v>0</v>
      </c>
      <c r="D367" s="240">
        <f t="shared" si="40"/>
        <v>0</v>
      </c>
      <c r="E367" s="199">
        <f t="shared" si="41"/>
        <v>0</v>
      </c>
      <c r="F367" s="199">
        <f t="shared" si="35"/>
        <v>0</v>
      </c>
      <c r="G367" s="241">
        <f t="shared" si="36"/>
        <v>0</v>
      </c>
    </row>
    <row r="368" spans="1:7" ht="13" hidden="1" thickBot="1" x14ac:dyDescent="0.3">
      <c r="A368" s="19">
        <f t="shared" si="37"/>
        <v>349</v>
      </c>
      <c r="B368" s="199">
        <f t="shared" si="38"/>
        <v>0</v>
      </c>
      <c r="C368" s="240">
        <f t="shared" si="39"/>
        <v>0</v>
      </c>
      <c r="D368" s="240">
        <f t="shared" si="40"/>
        <v>0</v>
      </c>
      <c r="E368" s="199">
        <f t="shared" si="41"/>
        <v>0</v>
      </c>
      <c r="F368" s="199">
        <f t="shared" si="35"/>
        <v>0</v>
      </c>
      <c r="G368" s="241">
        <f t="shared" si="36"/>
        <v>0</v>
      </c>
    </row>
    <row r="369" spans="1:7" ht="13" hidden="1" thickBot="1" x14ac:dyDescent="0.3">
      <c r="A369" s="19">
        <f t="shared" si="37"/>
        <v>350</v>
      </c>
      <c r="B369" s="199">
        <f t="shared" si="38"/>
        <v>0</v>
      </c>
      <c r="C369" s="240">
        <f t="shared" si="39"/>
        <v>0</v>
      </c>
      <c r="D369" s="240">
        <f t="shared" si="40"/>
        <v>0</v>
      </c>
      <c r="E369" s="199">
        <f t="shared" si="41"/>
        <v>0</v>
      </c>
      <c r="F369" s="199">
        <f t="shared" si="35"/>
        <v>0</v>
      </c>
      <c r="G369" s="241">
        <f t="shared" si="36"/>
        <v>0</v>
      </c>
    </row>
    <row r="370" spans="1:7" ht="13" hidden="1" thickBot="1" x14ac:dyDescent="0.3">
      <c r="A370" s="19">
        <f t="shared" si="37"/>
        <v>351</v>
      </c>
      <c r="B370" s="199">
        <f t="shared" si="38"/>
        <v>0</v>
      </c>
      <c r="C370" s="240">
        <f t="shared" si="39"/>
        <v>0</v>
      </c>
      <c r="D370" s="240">
        <f t="shared" si="40"/>
        <v>0</v>
      </c>
      <c r="E370" s="199">
        <f t="shared" si="41"/>
        <v>0</v>
      </c>
      <c r="F370" s="199">
        <f t="shared" si="35"/>
        <v>0</v>
      </c>
      <c r="G370" s="241">
        <f t="shared" si="36"/>
        <v>0</v>
      </c>
    </row>
    <row r="371" spans="1:7" ht="13" hidden="1" thickBot="1" x14ac:dyDescent="0.3">
      <c r="A371" s="19">
        <f t="shared" si="37"/>
        <v>352</v>
      </c>
      <c r="B371" s="199">
        <f t="shared" si="38"/>
        <v>0</v>
      </c>
      <c r="C371" s="240">
        <f t="shared" si="39"/>
        <v>0</v>
      </c>
      <c r="D371" s="240">
        <f t="shared" si="40"/>
        <v>0</v>
      </c>
      <c r="E371" s="199">
        <f t="shared" si="41"/>
        <v>0</v>
      </c>
      <c r="F371" s="199">
        <f t="shared" si="35"/>
        <v>0</v>
      </c>
      <c r="G371" s="241">
        <f t="shared" si="36"/>
        <v>0</v>
      </c>
    </row>
    <row r="372" spans="1:7" ht="13" hidden="1" thickBot="1" x14ac:dyDescent="0.3">
      <c r="A372" s="19">
        <f t="shared" si="37"/>
        <v>353</v>
      </c>
      <c r="B372" s="199">
        <f t="shared" si="38"/>
        <v>0</v>
      </c>
      <c r="C372" s="240">
        <f t="shared" si="39"/>
        <v>0</v>
      </c>
      <c r="D372" s="240">
        <f t="shared" si="40"/>
        <v>0</v>
      </c>
      <c r="E372" s="199">
        <f t="shared" si="41"/>
        <v>0</v>
      </c>
      <c r="F372" s="199">
        <f t="shared" si="35"/>
        <v>0</v>
      </c>
      <c r="G372" s="241">
        <f t="shared" si="36"/>
        <v>0</v>
      </c>
    </row>
    <row r="373" spans="1:7" ht="13" hidden="1" thickBot="1" x14ac:dyDescent="0.3">
      <c r="A373" s="19">
        <f t="shared" si="37"/>
        <v>354</v>
      </c>
      <c r="B373" s="199">
        <f t="shared" si="38"/>
        <v>0</v>
      </c>
      <c r="C373" s="240">
        <f t="shared" si="39"/>
        <v>0</v>
      </c>
      <c r="D373" s="240">
        <f t="shared" si="40"/>
        <v>0</v>
      </c>
      <c r="E373" s="199">
        <f t="shared" si="41"/>
        <v>0</v>
      </c>
      <c r="F373" s="199">
        <f t="shared" si="35"/>
        <v>0</v>
      </c>
      <c r="G373" s="241">
        <f t="shared" si="36"/>
        <v>0</v>
      </c>
    </row>
    <row r="374" spans="1:7" ht="13" hidden="1" thickBot="1" x14ac:dyDescent="0.3">
      <c r="A374" s="19">
        <f t="shared" si="37"/>
        <v>355</v>
      </c>
      <c r="B374" s="199">
        <f t="shared" si="38"/>
        <v>0</v>
      </c>
      <c r="C374" s="240">
        <f t="shared" si="39"/>
        <v>0</v>
      </c>
      <c r="D374" s="240">
        <f t="shared" si="40"/>
        <v>0</v>
      </c>
      <c r="E374" s="199">
        <f t="shared" si="41"/>
        <v>0</v>
      </c>
      <c r="F374" s="199">
        <f t="shared" si="35"/>
        <v>0</v>
      </c>
      <c r="G374" s="241">
        <f t="shared" si="36"/>
        <v>0</v>
      </c>
    </row>
    <row r="375" spans="1:7" ht="13" hidden="1" thickBot="1" x14ac:dyDescent="0.3">
      <c r="A375" s="19">
        <f t="shared" si="37"/>
        <v>356</v>
      </c>
      <c r="B375" s="199">
        <f t="shared" si="38"/>
        <v>0</v>
      </c>
      <c r="C375" s="240">
        <f t="shared" si="39"/>
        <v>0</v>
      </c>
      <c r="D375" s="240">
        <f t="shared" si="40"/>
        <v>0</v>
      </c>
      <c r="E375" s="199">
        <f t="shared" si="41"/>
        <v>0</v>
      </c>
      <c r="F375" s="199">
        <f t="shared" si="35"/>
        <v>0</v>
      </c>
      <c r="G375" s="241">
        <f t="shared" si="36"/>
        <v>0</v>
      </c>
    </row>
    <row r="376" spans="1:7" ht="13" hidden="1" thickBot="1" x14ac:dyDescent="0.3">
      <c r="A376" s="19">
        <f t="shared" si="37"/>
        <v>357</v>
      </c>
      <c r="B376" s="199">
        <f t="shared" si="38"/>
        <v>0</v>
      </c>
      <c r="C376" s="240">
        <f t="shared" si="39"/>
        <v>0</v>
      </c>
      <c r="D376" s="240">
        <f t="shared" si="40"/>
        <v>0</v>
      </c>
      <c r="E376" s="199">
        <f t="shared" si="41"/>
        <v>0</v>
      </c>
      <c r="F376" s="199">
        <f t="shared" si="35"/>
        <v>0</v>
      </c>
      <c r="G376" s="241">
        <f t="shared" si="36"/>
        <v>0</v>
      </c>
    </row>
    <row r="377" spans="1:7" ht="13" hidden="1" thickBot="1" x14ac:dyDescent="0.3">
      <c r="A377" s="19">
        <f t="shared" si="37"/>
        <v>358</v>
      </c>
      <c r="B377" s="199">
        <f t="shared" si="38"/>
        <v>0</v>
      </c>
      <c r="C377" s="240">
        <f t="shared" si="39"/>
        <v>0</v>
      </c>
      <c r="D377" s="240">
        <f t="shared" si="40"/>
        <v>0</v>
      </c>
      <c r="E377" s="199">
        <f t="shared" si="41"/>
        <v>0</v>
      </c>
      <c r="F377" s="199">
        <f t="shared" si="35"/>
        <v>0</v>
      </c>
      <c r="G377" s="241">
        <f t="shared" si="36"/>
        <v>0</v>
      </c>
    </row>
    <row r="378" spans="1:7" ht="13" hidden="1" thickBot="1" x14ac:dyDescent="0.3">
      <c r="A378" s="19">
        <f t="shared" si="37"/>
        <v>359</v>
      </c>
      <c r="B378" s="199">
        <f t="shared" si="38"/>
        <v>0</v>
      </c>
      <c r="C378" s="240">
        <f t="shared" si="39"/>
        <v>0</v>
      </c>
      <c r="D378" s="240">
        <f t="shared" si="40"/>
        <v>0</v>
      </c>
      <c r="E378" s="199">
        <f t="shared" si="41"/>
        <v>0</v>
      </c>
      <c r="F378" s="199">
        <f t="shared" si="35"/>
        <v>0</v>
      </c>
      <c r="G378" s="241">
        <f t="shared" si="36"/>
        <v>0</v>
      </c>
    </row>
    <row r="379" spans="1:7" ht="13" hidden="1" thickBot="1" x14ac:dyDescent="0.3">
      <c r="A379" s="19">
        <f t="shared" si="37"/>
        <v>360</v>
      </c>
      <c r="B379" s="199">
        <f t="shared" si="38"/>
        <v>0</v>
      </c>
      <c r="C379" s="240">
        <f t="shared" si="39"/>
        <v>0</v>
      </c>
      <c r="D379" s="240">
        <f t="shared" si="40"/>
        <v>0</v>
      </c>
      <c r="E379" s="199">
        <f t="shared" si="41"/>
        <v>0</v>
      </c>
      <c r="F379" s="199">
        <f t="shared" si="35"/>
        <v>0</v>
      </c>
      <c r="G379" s="241">
        <f t="shared" si="36"/>
        <v>0</v>
      </c>
    </row>
    <row r="380" spans="1:7" ht="13" thickBot="1" x14ac:dyDescent="0.3">
      <c r="A380" s="201" t="s">
        <v>175</v>
      </c>
      <c r="B380" s="271"/>
      <c r="C380" s="202">
        <f>SUM(C20:C379)</f>
        <v>3216000</v>
      </c>
      <c r="D380" s="202">
        <f>SUM(D20:D379)</f>
        <v>3216000</v>
      </c>
      <c r="E380" s="202">
        <f>SUM(E20:E379)</f>
        <v>1206000</v>
      </c>
      <c r="F380" s="202">
        <f>SUM(F20:F379)</f>
        <v>2010000</v>
      </c>
      <c r="G380" s="272"/>
    </row>
    <row r="381" spans="1:7" x14ac:dyDescent="0.25">
      <c r="A381" s="65"/>
    </row>
  </sheetData>
  <mergeCells count="17">
    <mergeCell ref="A13:C13"/>
    <mergeCell ref="A14:D14"/>
    <mergeCell ref="A15:C15"/>
    <mergeCell ref="E15:G15"/>
    <mergeCell ref="A16:D16"/>
    <mergeCell ref="E12:G12"/>
    <mergeCell ref="A1:G1"/>
    <mergeCell ref="A2:C2"/>
    <mergeCell ref="A4:C4"/>
    <mergeCell ref="A5:C5"/>
    <mergeCell ref="A6:C6"/>
    <mergeCell ref="A7:C7"/>
    <mergeCell ref="A8:C8"/>
    <mergeCell ref="A9:C9"/>
    <mergeCell ref="A10:C10"/>
    <mergeCell ref="A11:C11"/>
    <mergeCell ref="A12:C12"/>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activeCell="D4" sqref="D4:J4"/>
    </sheetView>
  </sheetViews>
  <sheetFormatPr defaultRowHeight="12.5" x14ac:dyDescent="0.25"/>
  <cols>
    <col min="1" max="1" width="21.7265625" customWidth="1"/>
    <col min="2" max="2" width="7.7265625" customWidth="1"/>
    <col min="3" max="3" width="3.453125" customWidth="1"/>
    <col min="4" max="4" width="11.54296875" bestFit="1" customWidth="1"/>
    <col min="5" max="5" width="6.1796875" customWidth="1"/>
    <col min="6" max="6" width="3" customWidth="1"/>
    <col min="7" max="7" width="18.26953125" customWidth="1"/>
    <col min="8" max="9" width="2.7265625" customWidth="1"/>
    <col min="10" max="10" width="26.7265625" bestFit="1" customWidth="1"/>
    <col min="11" max="11" width="3.81640625" bestFit="1" customWidth="1"/>
    <col min="12" max="12" width="9.26953125" bestFit="1" customWidth="1"/>
    <col min="13" max="13" width="6.26953125" customWidth="1"/>
    <col min="14" max="14" width="2.7265625" customWidth="1"/>
  </cols>
  <sheetData>
    <row r="1" spans="1:14" ht="50.25" customHeight="1" x14ac:dyDescent="0.25">
      <c r="A1" s="449" t="s">
        <v>176</v>
      </c>
      <c r="B1" s="450"/>
      <c r="C1" s="450"/>
      <c r="D1" s="450"/>
      <c r="E1" s="450"/>
      <c r="F1" s="450"/>
      <c r="G1" s="450"/>
      <c r="H1" s="450"/>
      <c r="I1" s="450"/>
      <c r="J1" s="450"/>
      <c r="K1" s="450"/>
      <c r="L1" s="450"/>
      <c r="M1" s="450"/>
      <c r="N1" s="450"/>
    </row>
    <row r="2" spans="1:14" ht="33" customHeight="1" x14ac:dyDescent="0.25">
      <c r="A2" s="450" t="s">
        <v>177</v>
      </c>
      <c r="B2" s="450"/>
      <c r="C2" s="450"/>
      <c r="D2" s="450"/>
      <c r="E2" s="450"/>
      <c r="F2" s="450"/>
      <c r="G2" s="450"/>
      <c r="H2" s="450"/>
      <c r="I2" s="450"/>
      <c r="J2" s="450"/>
      <c r="K2" s="450"/>
      <c r="L2" s="450"/>
      <c r="M2" s="450"/>
      <c r="N2" s="450"/>
    </row>
    <row r="3" spans="1:14" ht="21" customHeight="1" x14ac:dyDescent="0.25">
      <c r="A3" s="449" t="s">
        <v>178</v>
      </c>
      <c r="B3" s="449"/>
      <c r="C3" s="449"/>
      <c r="D3" s="449"/>
      <c r="E3" s="449"/>
      <c r="F3" s="449"/>
      <c r="G3" s="449"/>
      <c r="H3" s="449"/>
      <c r="I3" s="449"/>
      <c r="J3" s="449"/>
      <c r="K3" s="449"/>
      <c r="L3" s="449"/>
      <c r="M3" s="449"/>
      <c r="N3" s="449"/>
    </row>
    <row r="4" spans="1:14" ht="27.75" customHeight="1" x14ac:dyDescent="0.55000000000000004">
      <c r="A4" s="273" t="s">
        <v>179</v>
      </c>
      <c r="B4" s="216" t="s">
        <v>120</v>
      </c>
      <c r="C4" s="216"/>
      <c r="D4" s="507" t="s">
        <v>180</v>
      </c>
      <c r="E4" s="507"/>
      <c r="F4" s="507"/>
      <c r="G4" s="507"/>
      <c r="H4" s="507"/>
      <c r="I4" s="507"/>
      <c r="J4" s="507"/>
      <c r="K4" s="274"/>
      <c r="L4" s="274"/>
      <c r="M4" s="274"/>
      <c r="N4" s="274"/>
    </row>
    <row r="5" spans="1:14" ht="33" customHeight="1" x14ac:dyDescent="0.55000000000000004">
      <c r="A5" s="273" t="s">
        <v>179</v>
      </c>
      <c r="B5" s="216" t="s">
        <v>120</v>
      </c>
      <c r="C5" s="216"/>
      <c r="D5" s="508">
        <f>'Effektiv rente stående lån'!D2</f>
        <v>2010000</v>
      </c>
      <c r="E5" s="509"/>
      <c r="F5" s="509"/>
      <c r="G5" s="275" t="str">
        <f>CONCATENATE("* ",'Effektiv rente stående lån'!D11*100,"%")</f>
        <v>* 3%</v>
      </c>
      <c r="H5" s="274"/>
      <c r="I5" s="274"/>
      <c r="J5" s="274"/>
      <c r="K5" s="274"/>
      <c r="L5" s="274"/>
      <c r="M5" s="274"/>
      <c r="N5" s="274"/>
    </row>
    <row r="6" spans="1:14" ht="33.75" customHeight="1" x14ac:dyDescent="0.55000000000000004">
      <c r="A6" s="273" t="s">
        <v>179</v>
      </c>
      <c r="B6" s="216" t="s">
        <v>120</v>
      </c>
      <c r="C6" s="216"/>
      <c r="D6" s="506">
        <f>'Effektiv rente stående lån'!D12*-1</f>
        <v>60300</v>
      </c>
      <c r="E6" s="506"/>
      <c r="F6" s="506"/>
      <c r="G6" s="276"/>
      <c r="H6" s="274"/>
      <c r="I6" s="274"/>
      <c r="J6" s="274"/>
      <c r="K6" s="274"/>
      <c r="L6" s="274"/>
      <c r="M6" s="274"/>
      <c r="N6" s="274"/>
    </row>
    <row r="7" spans="1:14" ht="33.75" customHeight="1" x14ac:dyDescent="0.25">
      <c r="A7" s="510" t="s">
        <v>181</v>
      </c>
      <c r="B7" s="510"/>
      <c r="C7" s="510"/>
      <c r="D7" s="510"/>
      <c r="E7" s="510"/>
      <c r="F7" s="510"/>
      <c r="G7" s="510"/>
      <c r="H7" s="510"/>
      <c r="I7" s="510"/>
      <c r="J7" s="510"/>
      <c r="K7" s="510"/>
      <c r="L7" s="510"/>
      <c r="M7" s="510"/>
      <c r="N7" s="510"/>
    </row>
    <row r="8" spans="1:14" ht="28.15" customHeight="1" thickBot="1" x14ac:dyDescent="0.45">
      <c r="A8" s="451" t="s">
        <v>153</v>
      </c>
      <c r="B8" s="453" t="s">
        <v>120</v>
      </c>
      <c r="C8" s="204"/>
      <c r="D8" s="205" t="s">
        <v>147</v>
      </c>
      <c r="E8" s="206" t="s">
        <v>148</v>
      </c>
      <c r="F8" s="454" t="s">
        <v>149</v>
      </c>
      <c r="G8" s="455" t="str">
        <f>IF('Effektiv rente stående lån'!D13=0,"b","b + Gebyr")</f>
        <v>b</v>
      </c>
      <c r="H8" s="511" t="s">
        <v>182</v>
      </c>
      <c r="I8" s="512" t="s">
        <v>183</v>
      </c>
      <c r="J8" s="513" t="s">
        <v>184</v>
      </c>
      <c r="K8" s="514" t="s">
        <v>149</v>
      </c>
      <c r="L8" s="515" t="s">
        <v>169</v>
      </c>
      <c r="M8" s="516" t="s">
        <v>148</v>
      </c>
      <c r="N8" s="512" t="s">
        <v>185</v>
      </c>
    </row>
    <row r="9" spans="1:14" ht="21.65" customHeight="1" x14ac:dyDescent="0.45">
      <c r="A9" s="451"/>
      <c r="B9" s="453"/>
      <c r="C9" s="204"/>
      <c r="D9" s="456" t="s">
        <v>151</v>
      </c>
      <c r="E9" s="456"/>
      <c r="F9" s="454"/>
      <c r="G9" s="455"/>
      <c r="H9" s="511"/>
      <c r="I9" s="512"/>
      <c r="J9" s="511"/>
      <c r="K9" s="514"/>
      <c r="L9" s="515"/>
      <c r="M9" s="516"/>
      <c r="N9" s="512"/>
    </row>
    <row r="10" spans="1:14" ht="21.65" customHeight="1" x14ac:dyDescent="0.25">
      <c r="A10" s="517" t="s">
        <v>154</v>
      </c>
      <c r="B10" s="517"/>
      <c r="C10" s="517"/>
      <c r="D10" s="517"/>
      <c r="E10" s="517"/>
      <c r="F10" s="517"/>
      <c r="G10" s="517"/>
      <c r="H10" s="517"/>
      <c r="I10" s="517"/>
      <c r="J10" s="517"/>
      <c r="K10" s="517"/>
      <c r="L10" s="517"/>
      <c r="M10" s="517"/>
    </row>
    <row r="11" spans="1:14" ht="28" thickBot="1" x14ac:dyDescent="0.45">
      <c r="A11" s="463">
        <f>'Effektiv rente stående lån'!D6</f>
        <v>2000000</v>
      </c>
      <c r="B11" s="453" t="s">
        <v>120</v>
      </c>
      <c r="C11" s="204"/>
      <c r="D11" s="205" t="str">
        <f>D8</f>
        <v>1-(1+ r)</v>
      </c>
      <c r="E11" s="213">
        <f>'Effektiv rente stående lån'!D10*-1</f>
        <v>-20</v>
      </c>
      <c r="F11" s="464" t="str">
        <f>F8</f>
        <v>*</v>
      </c>
      <c r="G11" s="466">
        <f>('Effektiv rente stående lån'!D12-'Effektiv rente stående lån'!D13)*-1</f>
        <v>60300</v>
      </c>
      <c r="H11" s="511" t="s">
        <v>182</v>
      </c>
      <c r="I11" s="512" t="str">
        <f>I8</f>
        <v>(</v>
      </c>
      <c r="J11" s="513">
        <f>'Effektiv rente stående lån'!D2</f>
        <v>2010000</v>
      </c>
      <c r="K11" s="514" t="s">
        <v>149</v>
      </c>
      <c r="L11" s="515" t="str">
        <f>L8</f>
        <v>(1+r)</v>
      </c>
      <c r="M11" s="518">
        <f>E11</f>
        <v>-20</v>
      </c>
      <c r="N11" s="512" t="str">
        <f>N8</f>
        <v>)</v>
      </c>
    </row>
    <row r="12" spans="1:14" ht="27.5" x14ac:dyDescent="0.45">
      <c r="A12" s="463"/>
      <c r="B12" s="453"/>
      <c r="C12" s="204"/>
      <c r="D12" s="456" t="str">
        <f>D9</f>
        <v>r</v>
      </c>
      <c r="E12" s="456"/>
      <c r="F12" s="465"/>
      <c r="G12" s="466"/>
      <c r="H12" s="511"/>
      <c r="I12" s="512"/>
      <c r="J12" s="511"/>
      <c r="K12" s="514"/>
      <c r="L12" s="515"/>
      <c r="M12" s="518"/>
      <c r="N12" s="512"/>
    </row>
    <row r="13" spans="1:14" ht="17.5" x14ac:dyDescent="0.35">
      <c r="A13" s="471" t="s">
        <v>156</v>
      </c>
      <c r="B13" s="471"/>
      <c r="C13" s="471"/>
      <c r="D13" s="471"/>
      <c r="E13" s="471"/>
      <c r="F13" s="471"/>
      <c r="G13" s="471"/>
      <c r="H13" s="471"/>
      <c r="I13" s="471"/>
      <c r="J13" s="471"/>
      <c r="K13" s="471"/>
      <c r="L13" s="471"/>
      <c r="M13" s="471"/>
    </row>
    <row r="14" spans="1:14" ht="27.5" x14ac:dyDescent="0.55000000000000004">
      <c r="A14" s="215" t="s">
        <v>151</v>
      </c>
      <c r="B14" s="216" t="s">
        <v>120</v>
      </c>
      <c r="C14" s="216"/>
      <c r="D14" s="277">
        <f>RATE('Effektiv rente stående lån'!D10,'Effektiv rente stående lån'!D12-'Effektiv rente stående lån'!D13,'Effektiv rente stående lån'!D6,'Effektiv rente stående lån'!D3)</f>
        <v>3.0335444476851759E-2</v>
      </c>
    </row>
    <row r="15" spans="1:14" ht="17.5" x14ac:dyDescent="0.35">
      <c r="A15" s="471" t="s">
        <v>157</v>
      </c>
      <c r="B15" s="471"/>
      <c r="C15" s="471"/>
      <c r="D15" s="471"/>
      <c r="E15" s="471"/>
      <c r="F15" s="471"/>
      <c r="G15" s="471"/>
      <c r="H15" s="471"/>
      <c r="I15" s="471"/>
      <c r="J15" s="471"/>
      <c r="K15" s="471"/>
      <c r="L15" s="471"/>
      <c r="M15" s="471"/>
    </row>
    <row r="16" spans="1:14" ht="28.5" thickBot="1" x14ac:dyDescent="0.65">
      <c r="A16" s="218" t="str">
        <f>A14</f>
        <v>r</v>
      </c>
      <c r="B16" s="219" t="str">
        <f>B14</f>
        <v>=</v>
      </c>
      <c r="C16" s="219"/>
      <c r="D16" s="278">
        <f>D14</f>
        <v>3.0335444476851759E-2</v>
      </c>
      <c r="E16" s="10"/>
    </row>
    <row r="17" spans="1:13" ht="13" thickTop="1" x14ac:dyDescent="0.25"/>
    <row r="18" spans="1:13" ht="17.5" x14ac:dyDescent="0.35">
      <c r="A18" s="279" t="str">
        <f>IF('Effektiv rente stående lån'!D9=1," ",CONCATENATE("Da terminerne på lånet er ",'Effektiv rente stående lån'!D9," gange pr. år skal følgende beregning foretages:"))</f>
        <v>Da terminerne på lånet er 2 gange pr. år skal følgende beregning foretages:</v>
      </c>
      <c r="B18" s="280"/>
      <c r="C18" s="280"/>
      <c r="D18" s="280"/>
      <c r="E18" s="280"/>
      <c r="F18" s="280"/>
      <c r="G18" s="280"/>
      <c r="H18" s="281"/>
      <c r="I18" s="281"/>
      <c r="J18" s="281"/>
    </row>
    <row r="19" spans="1:13" ht="24" customHeight="1" x14ac:dyDescent="0.35">
      <c r="A19" s="221" t="str">
        <f>IF('Effektiv rente stående lån'!$D$9=1,"","(1+r)")</f>
        <v>(1+r)</v>
      </c>
      <c r="B19" s="222">
        <f>IF('Effektiv rente stående lån'!D9=1,"",'Effektiv rente stående lån'!D9)</f>
        <v>2</v>
      </c>
      <c r="C19" s="221" t="str">
        <f>IF('Effektiv rente stående lån'!$D$9=1,"","-1")</f>
        <v>-1</v>
      </c>
      <c r="D19" s="471" t="str">
        <f>IF('Effektiv rente stående lån'!$D$9=1,"",CONCATENATE("="," Årlig rente"))</f>
        <v>= Årlig rente</v>
      </c>
      <c r="E19" s="471"/>
    </row>
    <row r="20" spans="1:13" ht="17.5" x14ac:dyDescent="0.35">
      <c r="A20" s="282" t="str">
        <f>IF('Effektiv rente stående lån'!$D$9=1,"","Ved at indsætte fås:")</f>
        <v>Ved at indsætte fås:</v>
      </c>
      <c r="B20" s="261"/>
      <c r="C20" s="261"/>
      <c r="D20" s="261"/>
      <c r="E20" s="261"/>
      <c r="F20" s="261"/>
      <c r="G20" s="261"/>
    </row>
    <row r="21" spans="1:13" ht="22.9" customHeight="1" x14ac:dyDescent="0.35">
      <c r="A21" s="6" t="str">
        <f>IF('Effektiv rente stående lån'!D9=1,"",CONCATENATE("(1+",ROUND(D14,4),")"))</f>
        <v>(1+0,0303)</v>
      </c>
      <c r="B21" s="283">
        <f>B19</f>
        <v>2</v>
      </c>
      <c r="C21" s="221" t="str">
        <f>IF('Effektiv rente stående lån'!$D$9=1,"","-1")</f>
        <v>-1</v>
      </c>
      <c r="D21" s="471" t="str">
        <f>D19</f>
        <v>= Årlig rente</v>
      </c>
      <c r="E21" s="471"/>
    </row>
    <row r="22" spans="1:13" ht="28.15" customHeight="1" x14ac:dyDescent="0.35">
      <c r="A22" s="519">
        <f>IF('Effektiv rente stående lån'!D9=1,"",'Effektiv rente stående lån'!D15)</f>
        <v>6.1591128145311647E-2</v>
      </c>
      <c r="B22" s="519"/>
      <c r="C22" s="519"/>
      <c r="D22" s="520" t="str">
        <f>D21</f>
        <v>= Årlig rente</v>
      </c>
      <c r="E22" s="520"/>
    </row>
    <row r="23" spans="1:13" ht="17.5" x14ac:dyDescent="0.35">
      <c r="A23" s="471" t="str">
        <f>IF('Effektiv rente stående lån'!D9=1,"","Eller udtrykt i procent:")</f>
        <v>Eller udtrykt i procent:</v>
      </c>
      <c r="B23" s="471"/>
      <c r="C23" s="471"/>
      <c r="D23" s="471"/>
      <c r="E23" s="471"/>
      <c r="F23" s="471"/>
      <c r="G23" s="471"/>
      <c r="H23" s="471"/>
      <c r="I23" s="471"/>
      <c r="J23" s="471"/>
      <c r="K23" s="471"/>
      <c r="L23" s="471"/>
      <c r="M23" s="471"/>
    </row>
    <row r="24" spans="1:13" ht="24.65" customHeight="1" x14ac:dyDescent="0.4">
      <c r="A24" s="467" t="str">
        <f>IF('Effektiv rente stående lån'!$D$9=1,"",CONCATENATE("Årlig rente = ",ROUND('Effektiv rente stående lån'!D15*100,2),"%"))</f>
        <v>Årlig rente = 6,16%</v>
      </c>
      <c r="B24" s="467"/>
      <c r="C24" s="467"/>
      <c r="D24" s="467"/>
      <c r="E24" s="467"/>
    </row>
  </sheetData>
  <mergeCells count="40">
    <mergeCell ref="A23:M23"/>
    <mergeCell ref="A24:E24"/>
    <mergeCell ref="A13:M13"/>
    <mergeCell ref="A15:M15"/>
    <mergeCell ref="D19:E19"/>
    <mergeCell ref="D21:E21"/>
    <mergeCell ref="A22:C22"/>
    <mergeCell ref="D22:E22"/>
    <mergeCell ref="D12:E12"/>
    <mergeCell ref="M8:M9"/>
    <mergeCell ref="N8:N9"/>
    <mergeCell ref="D9:E9"/>
    <mergeCell ref="A10:M10"/>
    <mergeCell ref="A11:A12"/>
    <mergeCell ref="B11:B12"/>
    <mergeCell ref="F11:F12"/>
    <mergeCell ref="G11:G12"/>
    <mergeCell ref="H11:H12"/>
    <mergeCell ref="I11:I12"/>
    <mergeCell ref="J11:J12"/>
    <mergeCell ref="K11:K12"/>
    <mergeCell ref="L11:L12"/>
    <mergeCell ref="M11:M12"/>
    <mergeCell ref="N11:N12"/>
    <mergeCell ref="A7:N7"/>
    <mergeCell ref="A8:A9"/>
    <mergeCell ref="B8:B9"/>
    <mergeCell ref="F8:F9"/>
    <mergeCell ref="G8:G9"/>
    <mergeCell ref="H8:H9"/>
    <mergeCell ref="I8:I9"/>
    <mergeCell ref="J8:J9"/>
    <mergeCell ref="K8:K9"/>
    <mergeCell ref="L8:L9"/>
    <mergeCell ref="D6:F6"/>
    <mergeCell ref="A1:N1"/>
    <mergeCell ref="A2:N2"/>
    <mergeCell ref="A3:N3"/>
    <mergeCell ref="D4:J4"/>
    <mergeCell ref="D5:F5"/>
  </mergeCells>
  <pageMargins left="0.19685039370078741" right="0.19685039370078741" top="0.98425196850393704" bottom="0.98425196850393704" header="0" footer="0"/>
  <pageSetup paperSize="9"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workbookViewId="0">
      <selection activeCell="A26" sqref="A26"/>
    </sheetView>
  </sheetViews>
  <sheetFormatPr defaultRowHeight="12.5" x14ac:dyDescent="0.25"/>
  <cols>
    <col min="1" max="1" width="34.26953125" bestFit="1" customWidth="1"/>
    <col min="2" max="2" width="30.26953125" customWidth="1"/>
    <col min="3" max="3" width="34.54296875" customWidth="1"/>
    <col min="4" max="4" width="30.7265625" customWidth="1"/>
    <col min="5" max="5" width="28.26953125" hidden="1" customWidth="1"/>
  </cols>
  <sheetData>
    <row r="1" spans="1:5" ht="25" x14ac:dyDescent="0.5">
      <c r="A1" s="521" t="s">
        <v>186</v>
      </c>
      <c r="B1" s="521"/>
      <c r="C1" s="521"/>
      <c r="D1" s="521"/>
      <c r="E1" s="521"/>
    </row>
    <row r="2" spans="1:5" ht="22.5" x14ac:dyDescent="0.45">
      <c r="A2" s="284" t="s">
        <v>187</v>
      </c>
      <c r="B2" s="3" t="s">
        <v>188</v>
      </c>
      <c r="C2" s="3" t="s">
        <v>189</v>
      </c>
      <c r="D2" s="3" t="s">
        <v>190</v>
      </c>
      <c r="E2" s="3" t="s">
        <v>76</v>
      </c>
    </row>
    <row r="3" spans="1:5" ht="17.5" x14ac:dyDescent="0.35">
      <c r="A3" s="3" t="s">
        <v>191</v>
      </c>
      <c r="B3" s="293">
        <f>'Effektiv rente annuitetslån'!D16</f>
        <v>5.9257300194774931E-2</v>
      </c>
      <c r="C3" s="293">
        <f>'Effektiv rente serielån'!D15</f>
        <v>4.0086029891093E-2</v>
      </c>
      <c r="D3" s="293">
        <f>'Effektiv rente stående lån'!D15</f>
        <v>6.1591128145311647E-2</v>
      </c>
      <c r="E3" s="285" t="e">
        <f>#REF!</f>
        <v>#REF!</v>
      </c>
    </row>
    <row r="4" spans="1:5" ht="17.5" x14ac:dyDescent="0.35">
      <c r="A4" s="3" t="s">
        <v>192</v>
      </c>
      <c r="B4" s="286">
        <f>'Effektiv rente annuitetslån'!D5</f>
        <v>2000000</v>
      </c>
      <c r="C4" s="286">
        <f>'Effektiv rente serielån'!D6</f>
        <v>2000000</v>
      </c>
      <c r="D4" s="286">
        <f>'Effektiv rente stående lån'!D6</f>
        <v>2000000</v>
      </c>
      <c r="E4" s="286" t="e">
        <f>#REF!*(1-#REF!)</f>
        <v>#REF!</v>
      </c>
    </row>
    <row r="5" spans="1:5" ht="17.5" x14ac:dyDescent="0.35">
      <c r="A5" s="3" t="s">
        <v>193</v>
      </c>
      <c r="B5" s="286">
        <f>'Effektiv rente annuitetslån'!C21*'Effektiv rente annuitetslån'!D8</f>
        <v>463654.37939552387</v>
      </c>
      <c r="C5" s="286">
        <f>'Effektiv rente serielån'!C21*'Effektiv rente serielån'!D9</f>
        <v>273000</v>
      </c>
      <c r="D5" s="286">
        <f>'Effektiv rente stående lån'!C20*'Effektiv rente stående lån'!D9</f>
        <v>120600</v>
      </c>
      <c r="E5" s="287" t="s">
        <v>194</v>
      </c>
    </row>
    <row r="6" spans="1:5" ht="17.5" x14ac:dyDescent="0.35">
      <c r="A6" s="3" t="s">
        <v>195</v>
      </c>
      <c r="B6" s="288" t="str">
        <f>CONCATENATE('Effektiv rente annuitetslån'!D7," år")</f>
        <v>5 år</v>
      </c>
      <c r="C6" s="288" t="str">
        <f>CONCATENATE('Effektiv rente serielån'!D8," år")</f>
        <v>10 år</v>
      </c>
      <c r="D6" s="288" t="str">
        <f>CONCATENATE('Effektiv rente stående lån'!D8," år")</f>
        <v>10 år</v>
      </c>
      <c r="E6" s="289" t="s">
        <v>194</v>
      </c>
    </row>
    <row r="7" spans="1:5" ht="17.5" hidden="1" x14ac:dyDescent="0.35">
      <c r="A7" s="3" t="s">
        <v>196</v>
      </c>
      <c r="B7" s="290" t="s">
        <v>197</v>
      </c>
      <c r="C7" s="290" t="s">
        <v>198</v>
      </c>
      <c r="D7" s="290" t="s">
        <v>199</v>
      </c>
      <c r="E7" s="289" t="s">
        <v>197</v>
      </c>
    </row>
    <row r="8" spans="1:5" ht="17.5" hidden="1" x14ac:dyDescent="0.35">
      <c r="A8" s="3" t="s">
        <v>200</v>
      </c>
      <c r="B8" s="290" t="s">
        <v>201</v>
      </c>
      <c r="C8" s="290" t="s">
        <v>202</v>
      </c>
      <c r="D8" s="290" t="s">
        <v>203</v>
      </c>
      <c r="E8" s="289" t="s">
        <v>204</v>
      </c>
    </row>
    <row r="9" spans="1:5" ht="17.5" hidden="1" x14ac:dyDescent="0.35">
      <c r="A9" s="3" t="s">
        <v>205</v>
      </c>
      <c r="B9" s="290" t="s">
        <v>206</v>
      </c>
      <c r="C9" s="290" t="s">
        <v>207</v>
      </c>
      <c r="D9" s="290" t="s">
        <v>206</v>
      </c>
      <c r="E9" s="289" t="s">
        <v>207</v>
      </c>
    </row>
    <row r="10" spans="1:5" ht="17.5" hidden="1" x14ac:dyDescent="0.35">
      <c r="A10" s="3" t="s">
        <v>208</v>
      </c>
      <c r="B10" s="290" t="s">
        <v>209</v>
      </c>
      <c r="C10" s="290" t="s">
        <v>210</v>
      </c>
      <c r="D10" s="290" t="s">
        <v>210</v>
      </c>
      <c r="E10" s="289" t="s">
        <v>211</v>
      </c>
    </row>
    <row r="11" spans="1:5" ht="17.5" hidden="1" x14ac:dyDescent="0.35">
      <c r="A11" s="3" t="s">
        <v>212</v>
      </c>
      <c r="B11" s="290" t="s">
        <v>80</v>
      </c>
      <c r="C11" s="290" t="s">
        <v>213</v>
      </c>
      <c r="D11" s="290" t="s">
        <v>214</v>
      </c>
      <c r="E11" s="3"/>
    </row>
    <row r="12" spans="1:5" ht="17.5" x14ac:dyDescent="0.35">
      <c r="A12" s="3"/>
      <c r="B12" s="3"/>
      <c r="C12" s="3"/>
      <c r="D12" s="3"/>
      <c r="E12" s="3"/>
    </row>
    <row r="13" spans="1:5" x14ac:dyDescent="0.25">
      <c r="A13" s="522" t="s">
        <v>218</v>
      </c>
      <c r="B13" s="523"/>
      <c r="C13" s="523"/>
      <c r="D13" s="523"/>
      <c r="E13" s="523"/>
    </row>
    <row r="14" spans="1:5" x14ac:dyDescent="0.25">
      <c r="A14" s="523"/>
      <c r="B14" s="523"/>
      <c r="C14" s="523"/>
      <c r="D14" s="523"/>
      <c r="E14" s="523"/>
    </row>
    <row r="15" spans="1:5" x14ac:dyDescent="0.25">
      <c r="A15" s="523"/>
      <c r="B15" s="523"/>
      <c r="C15" s="523"/>
      <c r="D15" s="523"/>
      <c r="E15" s="523"/>
    </row>
    <row r="16" spans="1:5" x14ac:dyDescent="0.25">
      <c r="A16" s="523"/>
      <c r="B16" s="523"/>
      <c r="C16" s="523"/>
      <c r="D16" s="523"/>
      <c r="E16" s="523"/>
    </row>
    <row r="17" spans="1:5" x14ac:dyDescent="0.25">
      <c r="A17" s="523"/>
      <c r="B17" s="523"/>
      <c r="C17" s="523"/>
      <c r="D17" s="523"/>
      <c r="E17" s="523"/>
    </row>
    <row r="18" spans="1:5" x14ac:dyDescent="0.25">
      <c r="A18" s="523"/>
      <c r="B18" s="523"/>
      <c r="C18" s="523"/>
      <c r="D18" s="523"/>
      <c r="E18" s="523"/>
    </row>
    <row r="19" spans="1:5" x14ac:dyDescent="0.25">
      <c r="A19" s="522" t="s">
        <v>219</v>
      </c>
      <c r="B19" s="523"/>
      <c r="C19" s="523"/>
      <c r="D19" s="523"/>
      <c r="E19" s="523"/>
    </row>
    <row r="20" spans="1:5" x14ac:dyDescent="0.25">
      <c r="A20" s="523"/>
      <c r="B20" s="523"/>
      <c r="C20" s="523"/>
      <c r="D20" s="523"/>
      <c r="E20" s="523"/>
    </row>
    <row r="21" spans="1:5" x14ac:dyDescent="0.25">
      <c r="A21" s="523"/>
      <c r="B21" s="523"/>
      <c r="C21" s="523"/>
      <c r="D21" s="523"/>
      <c r="E21" s="523"/>
    </row>
    <row r="22" spans="1:5" x14ac:dyDescent="0.25">
      <c r="A22" s="523"/>
      <c r="B22" s="523"/>
      <c r="C22" s="523"/>
      <c r="D22" s="523"/>
      <c r="E22" s="523"/>
    </row>
    <row r="23" spans="1:5" x14ac:dyDescent="0.25">
      <c r="A23" s="523"/>
      <c r="B23" s="523"/>
      <c r="C23" s="523"/>
      <c r="D23" s="523"/>
      <c r="E23" s="523"/>
    </row>
    <row r="24" spans="1:5" x14ac:dyDescent="0.25">
      <c r="A24" s="523"/>
      <c r="B24" s="523"/>
      <c r="C24" s="523"/>
      <c r="D24" s="523"/>
      <c r="E24" s="523"/>
    </row>
  </sheetData>
  <mergeCells count="3">
    <mergeCell ref="A1:E1"/>
    <mergeCell ref="A13:E18"/>
    <mergeCell ref="A19:E24"/>
  </mergeCell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1"/>
  <sheetViews>
    <sheetView topLeftCell="A63" zoomScale="99" zoomScaleNormal="100" workbookViewId="0">
      <selection activeCell="A120" sqref="A120"/>
    </sheetView>
  </sheetViews>
  <sheetFormatPr defaultColWidth="9.1796875" defaultRowHeight="14.5" x14ac:dyDescent="0.35"/>
  <cols>
    <col min="1" max="1" width="21" style="294" customWidth="1"/>
    <col min="2" max="2" width="17.1796875" style="294" customWidth="1"/>
    <col min="3" max="3" width="11.81640625" style="294" customWidth="1"/>
    <col min="4" max="4" width="11.81640625" style="294" hidden="1" customWidth="1"/>
    <col min="5" max="5" width="15.7265625" style="294" customWidth="1"/>
    <col min="6" max="6" width="11.7265625" style="294" customWidth="1"/>
    <col min="7" max="7" width="16.7265625" style="294" customWidth="1"/>
    <col min="8" max="8" width="6.7265625" style="294" hidden="1" customWidth="1"/>
    <col min="9" max="9" width="14.26953125" style="294" customWidth="1"/>
    <col min="10" max="10" width="15.1796875" style="294" customWidth="1"/>
    <col min="11" max="11" width="14" style="294" customWidth="1"/>
    <col min="12" max="12" width="23.26953125" style="294" bestFit="1" customWidth="1"/>
    <col min="13" max="13" width="12.7265625" style="294" customWidth="1"/>
    <col min="14" max="16384" width="9.1796875" style="294"/>
  </cols>
  <sheetData>
    <row r="1" spans="1:13" x14ac:dyDescent="0.35">
      <c r="A1" s="294" t="s">
        <v>220</v>
      </c>
    </row>
    <row r="2" spans="1:13" x14ac:dyDescent="0.35">
      <c r="A2" s="294" t="s">
        <v>221</v>
      </c>
      <c r="B2" s="295">
        <v>780</v>
      </c>
      <c r="C2" s="294" t="s">
        <v>222</v>
      </c>
    </row>
    <row r="3" spans="1:13" x14ac:dyDescent="0.35">
      <c r="A3" s="294" t="s">
        <v>223</v>
      </c>
      <c r="B3" s="295">
        <v>0</v>
      </c>
      <c r="C3" s="294" t="s">
        <v>222</v>
      </c>
    </row>
    <row r="4" spans="1:13" x14ac:dyDescent="0.35">
      <c r="A4" s="294" t="s">
        <v>224</v>
      </c>
      <c r="B4" s="295">
        <v>0</v>
      </c>
      <c r="C4" s="294" t="s">
        <v>225</v>
      </c>
    </row>
    <row r="5" spans="1:13" x14ac:dyDescent="0.35">
      <c r="A5" s="296"/>
      <c r="B5" s="297"/>
      <c r="G5" s="296"/>
      <c r="H5" s="296"/>
      <c r="I5" s="296"/>
      <c r="J5" s="296"/>
      <c r="K5" s="296"/>
      <c r="L5" s="298"/>
    </row>
    <row r="6" spans="1:13" x14ac:dyDescent="0.35">
      <c r="A6" s="299" t="s">
        <v>226</v>
      </c>
      <c r="B6" s="300" t="s">
        <v>253</v>
      </c>
      <c r="E6" s="301" t="s">
        <v>252</v>
      </c>
      <c r="G6" s="407"/>
      <c r="H6" s="408"/>
      <c r="I6" s="296"/>
      <c r="J6" s="296"/>
      <c r="K6" s="296"/>
    </row>
    <row r="7" spans="1:13" x14ac:dyDescent="0.35">
      <c r="A7" s="294" t="s">
        <v>227</v>
      </c>
      <c r="B7" s="302">
        <v>4000</v>
      </c>
      <c r="C7" s="294" t="s">
        <v>225</v>
      </c>
      <c r="E7" s="303">
        <v>8000</v>
      </c>
      <c r="F7" s="294" t="str">
        <f>C7</f>
        <v>kr.</v>
      </c>
      <c r="G7" s="409"/>
      <c r="H7" s="409"/>
      <c r="I7" s="296"/>
      <c r="J7" s="297"/>
      <c r="K7" s="296"/>
    </row>
    <row r="8" spans="1:13" x14ac:dyDescent="0.35">
      <c r="A8" s="294" t="s">
        <v>228</v>
      </c>
      <c r="B8" s="302">
        <v>0</v>
      </c>
      <c r="C8" s="294" t="s">
        <v>225</v>
      </c>
      <c r="E8" s="303">
        <v>0</v>
      </c>
      <c r="F8" s="294" t="str">
        <f>C8</f>
        <v>kr.</v>
      </c>
      <c r="G8" s="409"/>
      <c r="H8" s="409"/>
      <c r="I8" s="296"/>
      <c r="J8" s="297"/>
      <c r="K8" s="296"/>
    </row>
    <row r="9" spans="1:13" x14ac:dyDescent="0.35">
      <c r="A9" s="294" t="s">
        <v>229</v>
      </c>
      <c r="B9" s="302">
        <v>60</v>
      </c>
      <c r="C9" s="294" t="s">
        <v>230</v>
      </c>
      <c r="E9" s="303">
        <v>90</v>
      </c>
      <c r="F9" s="294" t="str">
        <f>C9</f>
        <v>min.</v>
      </c>
      <c r="G9" s="409"/>
      <c r="H9" s="409"/>
      <c r="I9" s="296"/>
      <c r="J9" s="297"/>
      <c r="K9" s="296"/>
    </row>
    <row r="10" spans="1:13" ht="15" thickBot="1" x14ac:dyDescent="0.4">
      <c r="A10" s="296"/>
      <c r="B10" s="296"/>
      <c r="C10" s="296"/>
      <c r="D10" s="296"/>
      <c r="E10" s="297"/>
      <c r="F10" s="296"/>
      <c r="G10" s="297"/>
      <c r="H10" s="297"/>
    </row>
    <row r="11" spans="1:13" ht="29.5" thickBot="1" x14ac:dyDescent="0.4">
      <c r="A11" s="304" t="s">
        <v>231</v>
      </c>
      <c r="B11" s="305" t="s">
        <v>232</v>
      </c>
      <c r="C11" s="305" t="s">
        <v>233</v>
      </c>
      <c r="D11" s="305"/>
      <c r="E11" s="305" t="s">
        <v>22</v>
      </c>
      <c r="F11" s="305" t="s">
        <v>234</v>
      </c>
      <c r="G11" s="306" t="s">
        <v>235</v>
      </c>
      <c r="H11" s="306"/>
      <c r="I11" s="306" t="s">
        <v>228</v>
      </c>
      <c r="J11" s="306" t="s">
        <v>236</v>
      </c>
      <c r="K11" s="306" t="s">
        <v>222</v>
      </c>
      <c r="L11" s="307" t="s">
        <v>237</v>
      </c>
      <c r="M11" s="308" t="s">
        <v>238</v>
      </c>
    </row>
    <row r="12" spans="1:13" ht="27" x14ac:dyDescent="0.55000000000000004">
      <c r="A12" s="309" t="str">
        <f>IF(B12=0," ",CONCATENATE($B$6," 1"))</f>
        <v>MANUEL 1</v>
      </c>
      <c r="B12" s="310">
        <v>10000</v>
      </c>
      <c r="C12" s="310">
        <v>250</v>
      </c>
      <c r="D12" s="311"/>
      <c r="E12" s="312">
        <f t="shared" ref="E12:E51" si="0">B12*C12</f>
        <v>2500000</v>
      </c>
      <c r="F12" s="313">
        <f t="shared" ref="F12:F21" si="1">IF(B12=0,0,$B$7)</f>
        <v>4000</v>
      </c>
      <c r="G12" s="312">
        <f>F12*C12</f>
        <v>1000000</v>
      </c>
      <c r="H12" s="312"/>
      <c r="I12" s="313">
        <f t="shared" ref="I12:I21" si="2">IF(B12=0,0,$B$8)</f>
        <v>0</v>
      </c>
      <c r="J12" s="314">
        <f>E12-G12-I12</f>
        <v>1500000</v>
      </c>
      <c r="K12" s="314">
        <f t="shared" ref="K12:K21" si="3">C12*$B$9/60</f>
        <v>250</v>
      </c>
      <c r="L12" s="315">
        <f>IF(B12=0," ",J12/K12)</f>
        <v>6000</v>
      </c>
      <c r="M12" s="316">
        <f t="shared" ref="M12:M51" si="4">IF(A12=" "," ",RANK(L12,$L$12:$L$51))</f>
        <v>1</v>
      </c>
    </row>
    <row r="13" spans="1:13" ht="27" x14ac:dyDescent="0.35">
      <c r="A13" s="317" t="str">
        <f>IF(B13=0," ",CONCATENATE($B$6," 2"))</f>
        <v>MANUEL 2</v>
      </c>
      <c r="B13" s="318">
        <v>9500</v>
      </c>
      <c r="C13" s="318">
        <v>300</v>
      </c>
      <c r="D13" s="319"/>
      <c r="E13" s="320">
        <f t="shared" si="0"/>
        <v>2850000</v>
      </c>
      <c r="F13" s="320">
        <f t="shared" si="1"/>
        <v>4000</v>
      </c>
      <c r="G13" s="320">
        <f t="shared" ref="G13:G15" si="5">F13*C13</f>
        <v>1200000</v>
      </c>
      <c r="H13" s="320"/>
      <c r="I13" s="320">
        <f t="shared" si="2"/>
        <v>0</v>
      </c>
      <c r="J13" s="321">
        <f t="shared" ref="J13:J21" si="6">E13-G13-I13</f>
        <v>1650000</v>
      </c>
      <c r="K13" s="321">
        <f t="shared" si="3"/>
        <v>300</v>
      </c>
      <c r="L13" s="322">
        <f t="shared" ref="L13:L21" si="7">IF(B13=0," ",(J13-J12)/(K13-K12))</f>
        <v>3000</v>
      </c>
      <c r="M13" s="323">
        <f t="shared" si="4"/>
        <v>3</v>
      </c>
    </row>
    <row r="14" spans="1:13" ht="27" x14ac:dyDescent="0.35">
      <c r="A14" s="317" t="str">
        <f>IF(B14=0," ",CONCATENATE($B$6," 3"))</f>
        <v>MANUEL 3</v>
      </c>
      <c r="B14" s="318">
        <v>9000</v>
      </c>
      <c r="C14" s="318">
        <v>350</v>
      </c>
      <c r="D14" s="319"/>
      <c r="E14" s="320">
        <f t="shared" si="0"/>
        <v>3150000</v>
      </c>
      <c r="F14" s="320">
        <f t="shared" si="1"/>
        <v>4000</v>
      </c>
      <c r="G14" s="320">
        <f t="shared" si="5"/>
        <v>1400000</v>
      </c>
      <c r="H14" s="320"/>
      <c r="I14" s="320">
        <f t="shared" si="2"/>
        <v>0</v>
      </c>
      <c r="J14" s="321">
        <f t="shared" si="6"/>
        <v>1750000</v>
      </c>
      <c r="K14" s="321">
        <f t="shared" si="3"/>
        <v>350</v>
      </c>
      <c r="L14" s="322">
        <f t="shared" si="7"/>
        <v>2000</v>
      </c>
      <c r="M14" s="323">
        <f t="shared" si="4"/>
        <v>6</v>
      </c>
    </row>
    <row r="15" spans="1:13" ht="27.5" thickBot="1" x14ac:dyDescent="0.4">
      <c r="A15" s="317" t="str">
        <f>IF(B15=0," ",CONCATENATE($B$6," 4"))</f>
        <v>MANUEL 4</v>
      </c>
      <c r="B15" s="318">
        <v>8500</v>
      </c>
      <c r="C15" s="318">
        <v>400</v>
      </c>
      <c r="D15" s="319"/>
      <c r="E15" s="320">
        <f t="shared" si="0"/>
        <v>3400000</v>
      </c>
      <c r="F15" s="320">
        <f t="shared" si="1"/>
        <v>4000</v>
      </c>
      <c r="G15" s="320">
        <f t="shared" si="5"/>
        <v>1600000</v>
      </c>
      <c r="H15" s="320"/>
      <c r="I15" s="320">
        <f t="shared" si="2"/>
        <v>0</v>
      </c>
      <c r="J15" s="321">
        <f t="shared" si="6"/>
        <v>1800000</v>
      </c>
      <c r="K15" s="321">
        <f t="shared" si="3"/>
        <v>400</v>
      </c>
      <c r="L15" s="322">
        <f t="shared" si="7"/>
        <v>1000</v>
      </c>
      <c r="M15" s="323">
        <f t="shared" si="4"/>
        <v>7</v>
      </c>
    </row>
    <row r="16" spans="1:13" ht="27" hidden="1" x14ac:dyDescent="0.35">
      <c r="A16" s="317" t="str">
        <f>IF(B16=0," ",CONCATENATE($B$6," 5"))</f>
        <v xml:space="preserve"> </v>
      </c>
      <c r="B16" s="318"/>
      <c r="C16" s="318"/>
      <c r="D16" s="319"/>
      <c r="E16" s="320">
        <f t="shared" si="0"/>
        <v>0</v>
      </c>
      <c r="F16" s="320">
        <f t="shared" si="1"/>
        <v>0</v>
      </c>
      <c r="G16" s="320">
        <f>F16*C16</f>
        <v>0</v>
      </c>
      <c r="H16" s="320"/>
      <c r="I16" s="320">
        <f t="shared" si="2"/>
        <v>0</v>
      </c>
      <c r="J16" s="321">
        <f t="shared" si="6"/>
        <v>0</v>
      </c>
      <c r="K16" s="321">
        <f t="shared" si="3"/>
        <v>0</v>
      </c>
      <c r="L16" s="322" t="str">
        <f t="shared" si="7"/>
        <v xml:space="preserve"> </v>
      </c>
      <c r="M16" s="323" t="str">
        <f t="shared" si="4"/>
        <v xml:space="preserve"> </v>
      </c>
    </row>
    <row r="17" spans="1:13" ht="27" hidden="1" x14ac:dyDescent="0.35">
      <c r="A17" s="317" t="str">
        <f>IF(B17=0," ",CONCATENATE($B$6," 6"))</f>
        <v xml:space="preserve"> </v>
      </c>
      <c r="B17" s="318"/>
      <c r="C17" s="318"/>
      <c r="D17" s="319"/>
      <c r="E17" s="320">
        <f t="shared" si="0"/>
        <v>0</v>
      </c>
      <c r="F17" s="320">
        <f t="shared" si="1"/>
        <v>0</v>
      </c>
      <c r="G17" s="320">
        <f t="shared" ref="G17:G21" si="8">F17*C17</f>
        <v>0</v>
      </c>
      <c r="H17" s="320"/>
      <c r="I17" s="320">
        <f t="shared" si="2"/>
        <v>0</v>
      </c>
      <c r="J17" s="321">
        <f t="shared" si="6"/>
        <v>0</v>
      </c>
      <c r="K17" s="321">
        <f t="shared" si="3"/>
        <v>0</v>
      </c>
      <c r="L17" s="322" t="str">
        <f t="shared" si="7"/>
        <v xml:space="preserve"> </v>
      </c>
      <c r="M17" s="323" t="str">
        <f t="shared" si="4"/>
        <v xml:space="preserve"> </v>
      </c>
    </row>
    <row r="18" spans="1:13" ht="27" hidden="1" x14ac:dyDescent="0.35">
      <c r="A18" s="317" t="str">
        <f>IF(B18=0," ",CONCATENATE($B$6," 7"))</f>
        <v xml:space="preserve"> </v>
      </c>
      <c r="B18" s="318"/>
      <c r="C18" s="318"/>
      <c r="D18" s="319"/>
      <c r="E18" s="320">
        <f t="shared" si="0"/>
        <v>0</v>
      </c>
      <c r="F18" s="320">
        <f t="shared" si="1"/>
        <v>0</v>
      </c>
      <c r="G18" s="320">
        <f t="shared" si="8"/>
        <v>0</v>
      </c>
      <c r="H18" s="320"/>
      <c r="I18" s="320">
        <f t="shared" si="2"/>
        <v>0</v>
      </c>
      <c r="J18" s="321">
        <f t="shared" si="6"/>
        <v>0</v>
      </c>
      <c r="K18" s="321">
        <f t="shared" si="3"/>
        <v>0</v>
      </c>
      <c r="L18" s="322" t="str">
        <f t="shared" si="7"/>
        <v xml:space="preserve"> </v>
      </c>
      <c r="M18" s="323" t="str">
        <f t="shared" si="4"/>
        <v xml:space="preserve"> </v>
      </c>
    </row>
    <row r="19" spans="1:13" ht="27" hidden="1" x14ac:dyDescent="0.35">
      <c r="A19" s="317" t="str">
        <f>IF(B19=0," ",CONCATENATE($B$6," 8"))</f>
        <v xml:space="preserve"> </v>
      </c>
      <c r="B19" s="318"/>
      <c r="C19" s="318"/>
      <c r="D19" s="319"/>
      <c r="E19" s="320">
        <f t="shared" si="0"/>
        <v>0</v>
      </c>
      <c r="F19" s="320">
        <f t="shared" si="1"/>
        <v>0</v>
      </c>
      <c r="G19" s="320">
        <f t="shared" si="8"/>
        <v>0</v>
      </c>
      <c r="H19" s="320"/>
      <c r="I19" s="320">
        <f t="shared" si="2"/>
        <v>0</v>
      </c>
      <c r="J19" s="321">
        <f t="shared" si="6"/>
        <v>0</v>
      </c>
      <c r="K19" s="321">
        <f t="shared" si="3"/>
        <v>0</v>
      </c>
      <c r="L19" s="322" t="str">
        <f t="shared" si="7"/>
        <v xml:space="preserve"> </v>
      </c>
      <c r="M19" s="323" t="str">
        <f t="shared" si="4"/>
        <v xml:space="preserve"> </v>
      </c>
    </row>
    <row r="20" spans="1:13" ht="27" hidden="1" x14ac:dyDescent="0.35">
      <c r="A20" s="317" t="str">
        <f>IF(B20=0," ",CONCATENATE($B$6," 9"))</f>
        <v xml:space="preserve"> </v>
      </c>
      <c r="B20" s="318"/>
      <c r="C20" s="318"/>
      <c r="D20" s="319"/>
      <c r="E20" s="320">
        <f t="shared" si="0"/>
        <v>0</v>
      </c>
      <c r="F20" s="320">
        <f t="shared" si="1"/>
        <v>0</v>
      </c>
      <c r="G20" s="320">
        <f t="shared" si="8"/>
        <v>0</v>
      </c>
      <c r="H20" s="320"/>
      <c r="I20" s="320">
        <f t="shared" si="2"/>
        <v>0</v>
      </c>
      <c r="J20" s="321">
        <f t="shared" si="6"/>
        <v>0</v>
      </c>
      <c r="K20" s="321">
        <f t="shared" si="3"/>
        <v>0</v>
      </c>
      <c r="L20" s="322" t="str">
        <f t="shared" si="7"/>
        <v xml:space="preserve"> </v>
      </c>
      <c r="M20" s="323" t="str">
        <f t="shared" si="4"/>
        <v xml:space="preserve"> </v>
      </c>
    </row>
    <row r="21" spans="1:13" ht="27.5" hidden="1" thickBot="1" x14ac:dyDescent="0.4">
      <c r="A21" s="324" t="str">
        <f>IF(B21=0," ",CONCATENATE($B$6," 10"))</f>
        <v xml:space="preserve"> </v>
      </c>
      <c r="B21" s="325"/>
      <c r="C21" s="325"/>
      <c r="D21" s="326"/>
      <c r="E21" s="327">
        <f t="shared" si="0"/>
        <v>0</v>
      </c>
      <c r="F21" s="327">
        <f t="shared" si="1"/>
        <v>0</v>
      </c>
      <c r="G21" s="327">
        <f t="shared" si="8"/>
        <v>0</v>
      </c>
      <c r="H21" s="327"/>
      <c r="I21" s="327">
        <f t="shared" si="2"/>
        <v>0</v>
      </c>
      <c r="J21" s="328">
        <f t="shared" si="6"/>
        <v>0</v>
      </c>
      <c r="K21" s="329">
        <f t="shared" si="3"/>
        <v>0</v>
      </c>
      <c r="L21" s="330" t="str">
        <f t="shared" si="7"/>
        <v xml:space="preserve"> </v>
      </c>
      <c r="M21" s="331" t="str">
        <f t="shared" si="4"/>
        <v xml:space="preserve"> </v>
      </c>
    </row>
    <row r="22" spans="1:13" ht="27" x14ac:dyDescent="0.55000000000000004">
      <c r="A22" s="309" t="str">
        <f>IF(B22=0," ",CONCATENATE($E$6," 1"))</f>
        <v>ELEKTRISK 1</v>
      </c>
      <c r="B22" s="332">
        <v>15000</v>
      </c>
      <c r="C22" s="332">
        <v>200</v>
      </c>
      <c r="D22" s="311"/>
      <c r="E22" s="312">
        <f t="shared" si="0"/>
        <v>3000000</v>
      </c>
      <c r="F22" s="313">
        <f t="shared" ref="F22:F31" si="9">IF(B22=0,0,$E$7)</f>
        <v>8000</v>
      </c>
      <c r="G22" s="312">
        <f>F22*C22</f>
        <v>1600000</v>
      </c>
      <c r="H22" s="312"/>
      <c r="I22" s="313">
        <f t="shared" ref="I22:I31" si="10">IF(B22=0,0,$E$8)</f>
        <v>0</v>
      </c>
      <c r="J22" s="314">
        <f>E22-G22-I22</f>
        <v>1400000</v>
      </c>
      <c r="K22" s="314">
        <f>C22*$E$9/60</f>
        <v>300</v>
      </c>
      <c r="L22" s="315">
        <f>IF(B22=0," ",J22/K22)</f>
        <v>4666.666666666667</v>
      </c>
      <c r="M22" s="316">
        <f t="shared" si="4"/>
        <v>2</v>
      </c>
    </row>
    <row r="23" spans="1:13" ht="27" x14ac:dyDescent="0.35">
      <c r="A23" s="317" t="str">
        <f>IF(B23=0," ",CONCATENATE($E$6," 2"))</f>
        <v>ELEKTRISK 2</v>
      </c>
      <c r="B23" s="333">
        <v>14000</v>
      </c>
      <c r="C23" s="333">
        <v>300</v>
      </c>
      <c r="D23" s="319"/>
      <c r="E23" s="320">
        <f t="shared" si="0"/>
        <v>4200000</v>
      </c>
      <c r="F23" s="320">
        <f t="shared" si="9"/>
        <v>8000</v>
      </c>
      <c r="G23" s="320">
        <f t="shared" ref="G23:G31" si="11">F23*C23</f>
        <v>2400000</v>
      </c>
      <c r="H23" s="320"/>
      <c r="I23" s="320">
        <f t="shared" si="10"/>
        <v>0</v>
      </c>
      <c r="J23" s="321">
        <f t="shared" ref="J23:J31" si="12">E23-G23-I23</f>
        <v>1800000</v>
      </c>
      <c r="K23" s="321">
        <f t="shared" ref="K23:K31" si="13">C23*$E$9/60</f>
        <v>450</v>
      </c>
      <c r="L23" s="322">
        <f t="shared" ref="L23:L31" si="14">IF(B23=0," ",(J23-J22)/(K23-K22))</f>
        <v>2666.6666666666665</v>
      </c>
      <c r="M23" s="323">
        <f t="shared" si="4"/>
        <v>4</v>
      </c>
    </row>
    <row r="24" spans="1:13" ht="27" x14ac:dyDescent="0.35">
      <c r="A24" s="317" t="str">
        <f>IF(B24=0," ",CONCATENATE($E$6," 3"))</f>
        <v>ELEKTRISK 3</v>
      </c>
      <c r="B24" s="333">
        <v>13000</v>
      </c>
      <c r="C24" s="333">
        <v>500</v>
      </c>
      <c r="D24" s="319"/>
      <c r="E24" s="320">
        <f t="shared" si="0"/>
        <v>6500000</v>
      </c>
      <c r="F24" s="320">
        <f t="shared" si="9"/>
        <v>8000</v>
      </c>
      <c r="G24" s="320">
        <f t="shared" si="11"/>
        <v>4000000</v>
      </c>
      <c r="H24" s="320"/>
      <c r="I24" s="320">
        <f t="shared" si="10"/>
        <v>0</v>
      </c>
      <c r="J24" s="321">
        <f t="shared" si="12"/>
        <v>2500000</v>
      </c>
      <c r="K24" s="321">
        <f t="shared" si="13"/>
        <v>750</v>
      </c>
      <c r="L24" s="322">
        <f t="shared" si="14"/>
        <v>2333.3333333333335</v>
      </c>
      <c r="M24" s="323">
        <f t="shared" si="4"/>
        <v>5</v>
      </c>
    </row>
    <row r="25" spans="1:13" ht="27" x14ac:dyDescent="0.35">
      <c r="A25" s="317" t="str">
        <f>IF(B25=0," ",CONCATENATE($E$6," 4"))</f>
        <v>ELEKTRISK 4</v>
      </c>
      <c r="B25" s="333">
        <v>12000</v>
      </c>
      <c r="C25" s="333">
        <v>600</v>
      </c>
      <c r="D25" s="319"/>
      <c r="E25" s="320">
        <f t="shared" si="0"/>
        <v>7200000</v>
      </c>
      <c r="F25" s="320">
        <f t="shared" si="9"/>
        <v>8000</v>
      </c>
      <c r="G25" s="320">
        <f t="shared" si="11"/>
        <v>4800000</v>
      </c>
      <c r="H25" s="320"/>
      <c r="I25" s="320">
        <f t="shared" si="10"/>
        <v>0</v>
      </c>
      <c r="J25" s="321">
        <f t="shared" si="12"/>
        <v>2400000</v>
      </c>
      <c r="K25" s="321">
        <f t="shared" si="13"/>
        <v>900</v>
      </c>
      <c r="L25" s="322">
        <f t="shared" si="14"/>
        <v>-666.66666666666663</v>
      </c>
      <c r="M25" s="323">
        <f t="shared" si="4"/>
        <v>8</v>
      </c>
    </row>
    <row r="26" spans="1:13" ht="27" hidden="1" x14ac:dyDescent="0.35">
      <c r="A26" s="317" t="str">
        <f>IF(B26=0," ",CONCATENATE($E$6," 5"))</f>
        <v xml:space="preserve"> </v>
      </c>
      <c r="B26" s="333"/>
      <c r="C26" s="333"/>
      <c r="D26" s="319"/>
      <c r="E26" s="320">
        <f t="shared" si="0"/>
        <v>0</v>
      </c>
      <c r="F26" s="320">
        <f t="shared" si="9"/>
        <v>0</v>
      </c>
      <c r="G26" s="320">
        <f t="shared" si="11"/>
        <v>0</v>
      </c>
      <c r="H26" s="320"/>
      <c r="I26" s="320">
        <f t="shared" si="10"/>
        <v>0</v>
      </c>
      <c r="J26" s="321">
        <f>E26-G26-I26</f>
        <v>0</v>
      </c>
      <c r="K26" s="321">
        <f t="shared" si="13"/>
        <v>0</v>
      </c>
      <c r="L26" s="322" t="str">
        <f t="shared" si="14"/>
        <v xml:space="preserve"> </v>
      </c>
      <c r="M26" s="323" t="str">
        <f t="shared" si="4"/>
        <v xml:space="preserve"> </v>
      </c>
    </row>
    <row r="27" spans="1:13" ht="27" hidden="1" x14ac:dyDescent="0.35">
      <c r="A27" s="317" t="str">
        <f>IF(B27=0," ",CONCATENATE($E$6," 6"))</f>
        <v xml:space="preserve"> </v>
      </c>
      <c r="B27" s="333"/>
      <c r="C27" s="333"/>
      <c r="D27" s="319"/>
      <c r="E27" s="320">
        <f t="shared" si="0"/>
        <v>0</v>
      </c>
      <c r="F27" s="320">
        <f t="shared" si="9"/>
        <v>0</v>
      </c>
      <c r="G27" s="320">
        <f t="shared" si="11"/>
        <v>0</v>
      </c>
      <c r="H27" s="320"/>
      <c r="I27" s="320">
        <f t="shared" si="10"/>
        <v>0</v>
      </c>
      <c r="J27" s="321">
        <f t="shared" si="12"/>
        <v>0</v>
      </c>
      <c r="K27" s="321">
        <f t="shared" si="13"/>
        <v>0</v>
      </c>
      <c r="L27" s="322" t="str">
        <f t="shared" si="14"/>
        <v xml:space="preserve"> </v>
      </c>
      <c r="M27" s="323" t="str">
        <f t="shared" si="4"/>
        <v xml:space="preserve"> </v>
      </c>
    </row>
    <row r="28" spans="1:13" ht="27" hidden="1" x14ac:dyDescent="0.35">
      <c r="A28" s="317" t="str">
        <f>IF(B28=0," ",CONCATENATE($E$6," 7"))</f>
        <v xml:space="preserve"> </v>
      </c>
      <c r="B28" s="333"/>
      <c r="C28" s="333"/>
      <c r="D28" s="319"/>
      <c r="E28" s="320">
        <f t="shared" si="0"/>
        <v>0</v>
      </c>
      <c r="F28" s="320">
        <f t="shared" si="9"/>
        <v>0</v>
      </c>
      <c r="G28" s="320">
        <f t="shared" si="11"/>
        <v>0</v>
      </c>
      <c r="H28" s="320"/>
      <c r="I28" s="320">
        <f t="shared" si="10"/>
        <v>0</v>
      </c>
      <c r="J28" s="321">
        <f t="shared" si="12"/>
        <v>0</v>
      </c>
      <c r="K28" s="321">
        <f t="shared" si="13"/>
        <v>0</v>
      </c>
      <c r="L28" s="322" t="str">
        <f t="shared" si="14"/>
        <v xml:space="preserve"> </v>
      </c>
      <c r="M28" s="323" t="str">
        <f t="shared" si="4"/>
        <v xml:space="preserve"> </v>
      </c>
    </row>
    <row r="29" spans="1:13" ht="27" hidden="1" x14ac:dyDescent="0.35">
      <c r="A29" s="317" t="str">
        <f>IF(B29=0," ",CONCATENATE($E$6," 8"))</f>
        <v xml:space="preserve"> </v>
      </c>
      <c r="B29" s="333"/>
      <c r="C29" s="333"/>
      <c r="D29" s="319"/>
      <c r="E29" s="320">
        <f t="shared" si="0"/>
        <v>0</v>
      </c>
      <c r="F29" s="320">
        <f t="shared" si="9"/>
        <v>0</v>
      </c>
      <c r="G29" s="320">
        <f t="shared" si="11"/>
        <v>0</v>
      </c>
      <c r="H29" s="320"/>
      <c r="I29" s="320">
        <f t="shared" si="10"/>
        <v>0</v>
      </c>
      <c r="J29" s="321">
        <f t="shared" si="12"/>
        <v>0</v>
      </c>
      <c r="K29" s="321">
        <f t="shared" si="13"/>
        <v>0</v>
      </c>
      <c r="L29" s="322" t="str">
        <f t="shared" si="14"/>
        <v xml:space="preserve"> </v>
      </c>
      <c r="M29" s="323" t="str">
        <f t="shared" si="4"/>
        <v xml:space="preserve"> </v>
      </c>
    </row>
    <row r="30" spans="1:13" ht="27" hidden="1" x14ac:dyDescent="0.35">
      <c r="A30" s="317" t="str">
        <f>IF(B30=0," ",CONCATENATE($E$6," 9"))</f>
        <v xml:space="preserve"> </v>
      </c>
      <c r="B30" s="333"/>
      <c r="C30" s="333"/>
      <c r="D30" s="319"/>
      <c r="E30" s="320">
        <f t="shared" si="0"/>
        <v>0</v>
      </c>
      <c r="F30" s="320">
        <f t="shared" si="9"/>
        <v>0</v>
      </c>
      <c r="G30" s="320">
        <f t="shared" si="11"/>
        <v>0</v>
      </c>
      <c r="H30" s="320"/>
      <c r="I30" s="320">
        <f t="shared" si="10"/>
        <v>0</v>
      </c>
      <c r="J30" s="321">
        <f t="shared" si="12"/>
        <v>0</v>
      </c>
      <c r="K30" s="321">
        <f t="shared" si="13"/>
        <v>0</v>
      </c>
      <c r="L30" s="322" t="str">
        <f t="shared" si="14"/>
        <v xml:space="preserve"> </v>
      </c>
      <c r="M30" s="323" t="str">
        <f t="shared" si="4"/>
        <v xml:space="preserve"> </v>
      </c>
    </row>
    <row r="31" spans="1:13" ht="27.5" hidden="1" thickBot="1" x14ac:dyDescent="0.4">
      <c r="A31" s="324" t="str">
        <f>IF(B31=0," ",CONCATENATE($E$6," 10"))</f>
        <v xml:space="preserve"> </v>
      </c>
      <c r="B31" s="334"/>
      <c r="C31" s="334"/>
      <c r="D31" s="326"/>
      <c r="E31" s="327">
        <f t="shared" si="0"/>
        <v>0</v>
      </c>
      <c r="F31" s="327">
        <f t="shared" si="9"/>
        <v>0</v>
      </c>
      <c r="G31" s="327">
        <f t="shared" si="11"/>
        <v>0</v>
      </c>
      <c r="H31" s="327"/>
      <c r="I31" s="327">
        <f t="shared" si="10"/>
        <v>0</v>
      </c>
      <c r="J31" s="328">
        <f t="shared" si="12"/>
        <v>0</v>
      </c>
      <c r="K31" s="329">
        <f t="shared" si="13"/>
        <v>0</v>
      </c>
      <c r="L31" s="330" t="str">
        <f t="shared" si="14"/>
        <v xml:space="preserve"> </v>
      </c>
      <c r="M31" s="331" t="str">
        <f t="shared" si="4"/>
        <v xml:space="preserve"> </v>
      </c>
    </row>
    <row r="32" spans="1:13" ht="27" hidden="1" x14ac:dyDescent="0.55000000000000004">
      <c r="A32" s="309" t="str">
        <f>IF(B32=0," ",CONCATENATE($G$6," 1"))</f>
        <v xml:space="preserve"> </v>
      </c>
      <c r="B32" s="335"/>
      <c r="C32" s="335"/>
      <c r="D32" s="311"/>
      <c r="E32" s="312">
        <f t="shared" si="0"/>
        <v>0</v>
      </c>
      <c r="F32" s="313">
        <f t="shared" ref="F32:F41" si="15">IF(B32=0,0,$G$7)</f>
        <v>0</v>
      </c>
      <c r="G32" s="312">
        <f>F32*C32</f>
        <v>0</v>
      </c>
      <c r="H32" s="312"/>
      <c r="I32" s="313">
        <f t="shared" ref="I32:I41" si="16">IF(B32=0,0,$G$8)</f>
        <v>0</v>
      </c>
      <c r="J32" s="314">
        <f>E32-G32-I32</f>
        <v>0</v>
      </c>
      <c r="K32" s="314">
        <f>C32*$G$9/60</f>
        <v>0</v>
      </c>
      <c r="L32" s="315" t="str">
        <f>IF(B32=0," ",J32/K32)</f>
        <v xml:space="preserve"> </v>
      </c>
      <c r="M32" s="316" t="str">
        <f t="shared" si="4"/>
        <v xml:space="preserve"> </v>
      </c>
    </row>
    <row r="33" spans="1:13" ht="27" hidden="1" x14ac:dyDescent="0.35">
      <c r="A33" s="317" t="str">
        <f>IF(B33=0," ",CONCATENATE($G$6," 2"))</f>
        <v xml:space="preserve"> </v>
      </c>
      <c r="B33" s="336"/>
      <c r="C33" s="336"/>
      <c r="D33" s="319"/>
      <c r="E33" s="320">
        <f t="shared" si="0"/>
        <v>0</v>
      </c>
      <c r="F33" s="320">
        <f t="shared" si="15"/>
        <v>0</v>
      </c>
      <c r="G33" s="337">
        <f t="shared" ref="G33:G51" si="17">F33*C33</f>
        <v>0</v>
      </c>
      <c r="H33" s="337"/>
      <c r="I33" s="320">
        <f t="shared" si="16"/>
        <v>0</v>
      </c>
      <c r="J33" s="321">
        <f t="shared" ref="J33:J51" si="18">E33-G33-I33</f>
        <v>0</v>
      </c>
      <c r="K33" s="321">
        <f t="shared" ref="K33:K41" si="19">C33*$G$9/60</f>
        <v>0</v>
      </c>
      <c r="L33" s="322" t="str">
        <f t="shared" ref="L33:L41" si="20">IF(B33=0," ",(J33-J32)/(K33-K32))</f>
        <v xml:space="preserve"> </v>
      </c>
      <c r="M33" s="323" t="str">
        <f t="shared" si="4"/>
        <v xml:space="preserve"> </v>
      </c>
    </row>
    <row r="34" spans="1:13" ht="27" hidden="1" x14ac:dyDescent="0.35">
      <c r="A34" s="317" t="str">
        <f>IF(B34=0," ",CONCATENATE($G$6," 3"))</f>
        <v xml:space="preserve"> </v>
      </c>
      <c r="B34" s="336"/>
      <c r="C34" s="336"/>
      <c r="D34" s="319"/>
      <c r="E34" s="320">
        <f t="shared" si="0"/>
        <v>0</v>
      </c>
      <c r="F34" s="320">
        <f t="shared" si="15"/>
        <v>0</v>
      </c>
      <c r="G34" s="337">
        <f t="shared" si="17"/>
        <v>0</v>
      </c>
      <c r="H34" s="337"/>
      <c r="I34" s="320">
        <f t="shared" si="16"/>
        <v>0</v>
      </c>
      <c r="J34" s="321">
        <f t="shared" si="18"/>
        <v>0</v>
      </c>
      <c r="K34" s="321">
        <f t="shared" si="19"/>
        <v>0</v>
      </c>
      <c r="L34" s="322" t="str">
        <f t="shared" si="20"/>
        <v xml:space="preserve"> </v>
      </c>
      <c r="M34" s="323" t="str">
        <f t="shared" si="4"/>
        <v xml:space="preserve"> </v>
      </c>
    </row>
    <row r="35" spans="1:13" ht="27" hidden="1" x14ac:dyDescent="0.35">
      <c r="A35" s="317" t="str">
        <f>IF(B35=0," ",CONCATENATE($G$6," 4"))</f>
        <v xml:space="preserve"> </v>
      </c>
      <c r="B35" s="336"/>
      <c r="C35" s="336"/>
      <c r="D35" s="319"/>
      <c r="E35" s="320">
        <f t="shared" si="0"/>
        <v>0</v>
      </c>
      <c r="F35" s="320">
        <f t="shared" si="15"/>
        <v>0</v>
      </c>
      <c r="G35" s="337">
        <f t="shared" si="17"/>
        <v>0</v>
      </c>
      <c r="H35" s="337"/>
      <c r="I35" s="320">
        <f t="shared" si="16"/>
        <v>0</v>
      </c>
      <c r="J35" s="321">
        <f t="shared" si="18"/>
        <v>0</v>
      </c>
      <c r="K35" s="321">
        <f t="shared" si="19"/>
        <v>0</v>
      </c>
      <c r="L35" s="322" t="str">
        <f t="shared" si="20"/>
        <v xml:space="preserve"> </v>
      </c>
      <c r="M35" s="323" t="str">
        <f t="shared" si="4"/>
        <v xml:space="preserve"> </v>
      </c>
    </row>
    <row r="36" spans="1:13" ht="27" hidden="1" x14ac:dyDescent="0.35">
      <c r="A36" s="317" t="str">
        <f>IF(B36=0," ",CONCATENATE($G$6," 5"))</f>
        <v xml:space="preserve"> </v>
      </c>
      <c r="B36" s="336"/>
      <c r="C36" s="336"/>
      <c r="D36" s="319"/>
      <c r="E36" s="320">
        <f t="shared" si="0"/>
        <v>0</v>
      </c>
      <c r="F36" s="320">
        <f t="shared" si="15"/>
        <v>0</v>
      </c>
      <c r="G36" s="337">
        <f t="shared" si="17"/>
        <v>0</v>
      </c>
      <c r="H36" s="337"/>
      <c r="I36" s="320">
        <f t="shared" si="16"/>
        <v>0</v>
      </c>
      <c r="J36" s="321">
        <f t="shared" si="18"/>
        <v>0</v>
      </c>
      <c r="K36" s="321">
        <f t="shared" si="19"/>
        <v>0</v>
      </c>
      <c r="L36" s="322" t="str">
        <f t="shared" si="20"/>
        <v xml:space="preserve"> </v>
      </c>
      <c r="M36" s="323" t="str">
        <f t="shared" si="4"/>
        <v xml:space="preserve"> </v>
      </c>
    </row>
    <row r="37" spans="1:13" ht="27" hidden="1" x14ac:dyDescent="0.35">
      <c r="A37" s="317" t="str">
        <f>IF(B37=0," ",CONCATENATE($G$6," 6"))</f>
        <v xml:space="preserve"> </v>
      </c>
      <c r="B37" s="336"/>
      <c r="C37" s="336"/>
      <c r="D37" s="319"/>
      <c r="E37" s="320">
        <f t="shared" si="0"/>
        <v>0</v>
      </c>
      <c r="F37" s="320">
        <f t="shared" si="15"/>
        <v>0</v>
      </c>
      <c r="G37" s="337">
        <f t="shared" si="17"/>
        <v>0</v>
      </c>
      <c r="H37" s="337"/>
      <c r="I37" s="320">
        <f t="shared" si="16"/>
        <v>0</v>
      </c>
      <c r="J37" s="321">
        <f t="shared" si="18"/>
        <v>0</v>
      </c>
      <c r="K37" s="321">
        <f t="shared" si="19"/>
        <v>0</v>
      </c>
      <c r="L37" s="322" t="str">
        <f t="shared" si="20"/>
        <v xml:space="preserve"> </v>
      </c>
      <c r="M37" s="323" t="str">
        <f t="shared" si="4"/>
        <v xml:space="preserve"> </v>
      </c>
    </row>
    <row r="38" spans="1:13" ht="27" hidden="1" x14ac:dyDescent="0.35">
      <c r="A38" s="317" t="str">
        <f>IF(B38=0," ",CONCATENATE($G$6," 7"))</f>
        <v xml:space="preserve"> </v>
      </c>
      <c r="B38" s="336"/>
      <c r="C38" s="336"/>
      <c r="D38" s="319"/>
      <c r="E38" s="320">
        <f t="shared" si="0"/>
        <v>0</v>
      </c>
      <c r="F38" s="320">
        <f t="shared" si="15"/>
        <v>0</v>
      </c>
      <c r="G38" s="337">
        <f t="shared" si="17"/>
        <v>0</v>
      </c>
      <c r="H38" s="337"/>
      <c r="I38" s="320">
        <f t="shared" si="16"/>
        <v>0</v>
      </c>
      <c r="J38" s="321">
        <f t="shared" si="18"/>
        <v>0</v>
      </c>
      <c r="K38" s="321">
        <f t="shared" si="19"/>
        <v>0</v>
      </c>
      <c r="L38" s="322" t="str">
        <f t="shared" si="20"/>
        <v xml:space="preserve"> </v>
      </c>
      <c r="M38" s="323" t="str">
        <f t="shared" si="4"/>
        <v xml:space="preserve"> </v>
      </c>
    </row>
    <row r="39" spans="1:13" ht="27" hidden="1" x14ac:dyDescent="0.35">
      <c r="A39" s="317" t="str">
        <f>IF(B39=0," ",CONCATENATE($G$6," 8"))</f>
        <v xml:space="preserve"> </v>
      </c>
      <c r="B39" s="336"/>
      <c r="C39" s="336"/>
      <c r="D39" s="319"/>
      <c r="E39" s="320">
        <f t="shared" si="0"/>
        <v>0</v>
      </c>
      <c r="F39" s="320">
        <f t="shared" si="15"/>
        <v>0</v>
      </c>
      <c r="G39" s="337">
        <f t="shared" si="17"/>
        <v>0</v>
      </c>
      <c r="H39" s="337"/>
      <c r="I39" s="320">
        <f t="shared" si="16"/>
        <v>0</v>
      </c>
      <c r="J39" s="321">
        <f t="shared" si="18"/>
        <v>0</v>
      </c>
      <c r="K39" s="321">
        <f t="shared" si="19"/>
        <v>0</v>
      </c>
      <c r="L39" s="322" t="str">
        <f t="shared" si="20"/>
        <v xml:space="preserve"> </v>
      </c>
      <c r="M39" s="323" t="str">
        <f t="shared" si="4"/>
        <v xml:space="preserve"> </v>
      </c>
    </row>
    <row r="40" spans="1:13" ht="27" hidden="1" x14ac:dyDescent="0.35">
      <c r="A40" s="317" t="str">
        <f>IF(B40=0," ",CONCATENATE($G$6," 9"))</f>
        <v xml:space="preserve"> </v>
      </c>
      <c r="B40" s="336"/>
      <c r="C40" s="336"/>
      <c r="D40" s="319"/>
      <c r="E40" s="320">
        <f t="shared" si="0"/>
        <v>0</v>
      </c>
      <c r="F40" s="320">
        <f t="shared" si="15"/>
        <v>0</v>
      </c>
      <c r="G40" s="337">
        <f t="shared" si="17"/>
        <v>0</v>
      </c>
      <c r="H40" s="337"/>
      <c r="I40" s="320">
        <f t="shared" si="16"/>
        <v>0</v>
      </c>
      <c r="J40" s="321">
        <f t="shared" si="18"/>
        <v>0</v>
      </c>
      <c r="K40" s="321">
        <f t="shared" si="19"/>
        <v>0</v>
      </c>
      <c r="L40" s="322" t="str">
        <f t="shared" si="20"/>
        <v xml:space="preserve"> </v>
      </c>
      <c r="M40" s="323" t="str">
        <f t="shared" si="4"/>
        <v xml:space="preserve"> </v>
      </c>
    </row>
    <row r="41" spans="1:13" ht="27.5" hidden="1" thickBot="1" x14ac:dyDescent="0.4">
      <c r="A41" s="324" t="str">
        <f>IF(B41=0," ",CONCATENATE($G$6," 10"))</f>
        <v xml:space="preserve"> </v>
      </c>
      <c r="B41" s="338"/>
      <c r="C41" s="338"/>
      <c r="D41" s="326"/>
      <c r="E41" s="327">
        <f t="shared" si="0"/>
        <v>0</v>
      </c>
      <c r="F41" s="327">
        <f t="shared" si="15"/>
        <v>0</v>
      </c>
      <c r="G41" s="339">
        <f t="shared" si="17"/>
        <v>0</v>
      </c>
      <c r="H41" s="339"/>
      <c r="I41" s="327">
        <f t="shared" si="16"/>
        <v>0</v>
      </c>
      <c r="J41" s="329">
        <f t="shared" si="18"/>
        <v>0</v>
      </c>
      <c r="K41" s="329">
        <f t="shared" si="19"/>
        <v>0</v>
      </c>
      <c r="L41" s="330" t="str">
        <f t="shared" si="20"/>
        <v xml:space="preserve"> </v>
      </c>
      <c r="M41" s="331" t="str">
        <f t="shared" si="4"/>
        <v xml:space="preserve"> </v>
      </c>
    </row>
    <row r="42" spans="1:13" ht="27" hidden="1" x14ac:dyDescent="0.55000000000000004">
      <c r="A42" s="309" t="str">
        <f>IF(B42=0," ",CONCATENATE($J$6," 1"))</f>
        <v xml:space="preserve"> </v>
      </c>
      <c r="B42" s="340"/>
      <c r="C42" s="340"/>
      <c r="D42" s="311"/>
      <c r="E42" s="312">
        <f t="shared" si="0"/>
        <v>0</v>
      </c>
      <c r="F42" s="313">
        <f t="shared" ref="F42:F51" si="21">IF(B42=0,0,$J$7)</f>
        <v>0</v>
      </c>
      <c r="G42" s="312">
        <f t="shared" si="17"/>
        <v>0</v>
      </c>
      <c r="H42" s="312"/>
      <c r="I42" s="313">
        <f t="shared" ref="I42:I51" si="22">IF(B42=0,0,$J$8)</f>
        <v>0</v>
      </c>
      <c r="J42" s="314">
        <f t="shared" si="18"/>
        <v>0</v>
      </c>
      <c r="K42" s="314">
        <f>C42*$J$9/60</f>
        <v>0</v>
      </c>
      <c r="L42" s="315" t="str">
        <f>IF(B42=0," ",J42/K42)</f>
        <v xml:space="preserve"> </v>
      </c>
      <c r="M42" s="316" t="str">
        <f t="shared" si="4"/>
        <v xml:space="preserve"> </v>
      </c>
    </row>
    <row r="43" spans="1:13" ht="27" hidden="1" x14ac:dyDescent="0.35">
      <c r="A43" s="317" t="str">
        <f>IF(B43=0," ",CONCATENATE($J$6," 2"))</f>
        <v xml:space="preserve"> </v>
      </c>
      <c r="B43" s="341"/>
      <c r="C43" s="341"/>
      <c r="D43" s="319"/>
      <c r="E43" s="320">
        <f t="shared" si="0"/>
        <v>0</v>
      </c>
      <c r="F43" s="320">
        <f t="shared" si="21"/>
        <v>0</v>
      </c>
      <c r="G43" s="337">
        <f t="shared" si="17"/>
        <v>0</v>
      </c>
      <c r="H43" s="337"/>
      <c r="I43" s="320">
        <f t="shared" si="22"/>
        <v>0</v>
      </c>
      <c r="J43" s="321">
        <f t="shared" si="18"/>
        <v>0</v>
      </c>
      <c r="K43" s="321">
        <f>C43*$J$9/60</f>
        <v>0</v>
      </c>
      <c r="L43" s="322" t="str">
        <f t="shared" ref="L43:L51" si="23">IF(B43=0," ",(J43-J42)/(K43-K42))</f>
        <v xml:space="preserve"> </v>
      </c>
      <c r="M43" s="323" t="str">
        <f t="shared" si="4"/>
        <v xml:space="preserve"> </v>
      </c>
    </row>
    <row r="44" spans="1:13" ht="27" hidden="1" x14ac:dyDescent="0.35">
      <c r="A44" s="317" t="str">
        <f>IF(B44=0," ",CONCATENATE($J$6," 3"))</f>
        <v xml:space="preserve"> </v>
      </c>
      <c r="B44" s="341"/>
      <c r="C44" s="341"/>
      <c r="D44" s="319"/>
      <c r="E44" s="320">
        <f t="shared" si="0"/>
        <v>0</v>
      </c>
      <c r="F44" s="320">
        <f t="shared" si="21"/>
        <v>0</v>
      </c>
      <c r="G44" s="337">
        <f t="shared" si="17"/>
        <v>0</v>
      </c>
      <c r="H44" s="337"/>
      <c r="I44" s="320">
        <f t="shared" si="22"/>
        <v>0</v>
      </c>
      <c r="J44" s="321">
        <f t="shared" si="18"/>
        <v>0</v>
      </c>
      <c r="K44" s="321">
        <f t="shared" ref="K44:K51" si="24">C44*$J$9/60</f>
        <v>0</v>
      </c>
      <c r="L44" s="322" t="str">
        <f t="shared" si="23"/>
        <v xml:space="preserve"> </v>
      </c>
      <c r="M44" s="323" t="str">
        <f t="shared" si="4"/>
        <v xml:space="preserve"> </v>
      </c>
    </row>
    <row r="45" spans="1:13" ht="27" hidden="1" x14ac:dyDescent="0.35">
      <c r="A45" s="317" t="str">
        <f>IF(B45=0," ",CONCATENATE($J$6," 4"))</f>
        <v xml:space="preserve"> </v>
      </c>
      <c r="B45" s="341"/>
      <c r="C45" s="341"/>
      <c r="D45" s="319"/>
      <c r="E45" s="320">
        <f t="shared" si="0"/>
        <v>0</v>
      </c>
      <c r="F45" s="320">
        <f t="shared" si="21"/>
        <v>0</v>
      </c>
      <c r="G45" s="337">
        <f t="shared" si="17"/>
        <v>0</v>
      </c>
      <c r="H45" s="337"/>
      <c r="I45" s="320">
        <f t="shared" si="22"/>
        <v>0</v>
      </c>
      <c r="J45" s="321">
        <f t="shared" si="18"/>
        <v>0</v>
      </c>
      <c r="K45" s="321">
        <f t="shared" si="24"/>
        <v>0</v>
      </c>
      <c r="L45" s="322" t="str">
        <f t="shared" si="23"/>
        <v xml:space="preserve"> </v>
      </c>
      <c r="M45" s="323" t="str">
        <f t="shared" si="4"/>
        <v xml:space="preserve"> </v>
      </c>
    </row>
    <row r="46" spans="1:13" ht="27" hidden="1" x14ac:dyDescent="0.35">
      <c r="A46" s="317" t="str">
        <f>IF(B46=0," ",CONCATENATE($J$6," 5"))</f>
        <v xml:space="preserve"> </v>
      </c>
      <c r="B46" s="341"/>
      <c r="C46" s="341"/>
      <c r="D46" s="319"/>
      <c r="E46" s="320">
        <f t="shared" si="0"/>
        <v>0</v>
      </c>
      <c r="F46" s="320">
        <f t="shared" si="21"/>
        <v>0</v>
      </c>
      <c r="G46" s="337">
        <f t="shared" si="17"/>
        <v>0</v>
      </c>
      <c r="H46" s="337"/>
      <c r="I46" s="320">
        <f t="shared" si="22"/>
        <v>0</v>
      </c>
      <c r="J46" s="321">
        <f t="shared" si="18"/>
        <v>0</v>
      </c>
      <c r="K46" s="321">
        <f t="shared" si="24"/>
        <v>0</v>
      </c>
      <c r="L46" s="322" t="str">
        <f t="shared" si="23"/>
        <v xml:space="preserve"> </v>
      </c>
      <c r="M46" s="323" t="str">
        <f t="shared" si="4"/>
        <v xml:space="preserve"> </v>
      </c>
    </row>
    <row r="47" spans="1:13" ht="27" hidden="1" x14ac:dyDescent="0.35">
      <c r="A47" s="317" t="str">
        <f>IF(B47=0," ",CONCATENATE($J$6," 6"))</f>
        <v xml:space="preserve"> </v>
      </c>
      <c r="B47" s="341"/>
      <c r="C47" s="341"/>
      <c r="D47" s="319"/>
      <c r="E47" s="320">
        <f t="shared" si="0"/>
        <v>0</v>
      </c>
      <c r="F47" s="320">
        <f t="shared" si="21"/>
        <v>0</v>
      </c>
      <c r="G47" s="337">
        <f t="shared" si="17"/>
        <v>0</v>
      </c>
      <c r="H47" s="337"/>
      <c r="I47" s="320">
        <f t="shared" si="22"/>
        <v>0</v>
      </c>
      <c r="J47" s="321">
        <f t="shared" si="18"/>
        <v>0</v>
      </c>
      <c r="K47" s="321">
        <f t="shared" si="24"/>
        <v>0</v>
      </c>
      <c r="L47" s="322" t="str">
        <f t="shared" si="23"/>
        <v xml:space="preserve"> </v>
      </c>
      <c r="M47" s="323" t="str">
        <f t="shared" si="4"/>
        <v xml:space="preserve"> </v>
      </c>
    </row>
    <row r="48" spans="1:13" ht="27" hidden="1" x14ac:dyDescent="0.35">
      <c r="A48" s="317" t="str">
        <f>IF(B48=0," ",CONCATENATE($J$6," 7"))</f>
        <v xml:space="preserve"> </v>
      </c>
      <c r="B48" s="341"/>
      <c r="C48" s="341"/>
      <c r="D48" s="319"/>
      <c r="E48" s="320">
        <f t="shared" si="0"/>
        <v>0</v>
      </c>
      <c r="F48" s="320">
        <f t="shared" si="21"/>
        <v>0</v>
      </c>
      <c r="G48" s="337">
        <f t="shared" si="17"/>
        <v>0</v>
      </c>
      <c r="H48" s="337"/>
      <c r="I48" s="320">
        <f t="shared" si="22"/>
        <v>0</v>
      </c>
      <c r="J48" s="321">
        <f t="shared" si="18"/>
        <v>0</v>
      </c>
      <c r="K48" s="321">
        <f t="shared" si="24"/>
        <v>0</v>
      </c>
      <c r="L48" s="322" t="str">
        <f t="shared" si="23"/>
        <v xml:space="preserve"> </v>
      </c>
      <c r="M48" s="323" t="str">
        <f t="shared" si="4"/>
        <v xml:space="preserve"> </v>
      </c>
    </row>
    <row r="49" spans="1:13" ht="27" hidden="1" x14ac:dyDescent="0.35">
      <c r="A49" s="317" t="str">
        <f>IF(B49=0," ",CONCATENATE($J$6," 8"))</f>
        <v xml:space="preserve"> </v>
      </c>
      <c r="B49" s="341"/>
      <c r="C49" s="341"/>
      <c r="D49" s="319"/>
      <c r="E49" s="320">
        <f t="shared" si="0"/>
        <v>0</v>
      </c>
      <c r="F49" s="320">
        <f t="shared" si="21"/>
        <v>0</v>
      </c>
      <c r="G49" s="337">
        <f t="shared" si="17"/>
        <v>0</v>
      </c>
      <c r="H49" s="337"/>
      <c r="I49" s="320">
        <f t="shared" si="22"/>
        <v>0</v>
      </c>
      <c r="J49" s="321">
        <f t="shared" si="18"/>
        <v>0</v>
      </c>
      <c r="K49" s="321">
        <f t="shared" si="24"/>
        <v>0</v>
      </c>
      <c r="L49" s="322" t="str">
        <f t="shared" si="23"/>
        <v xml:space="preserve"> </v>
      </c>
      <c r="M49" s="323" t="str">
        <f t="shared" si="4"/>
        <v xml:space="preserve"> </v>
      </c>
    </row>
    <row r="50" spans="1:13" ht="27" hidden="1" x14ac:dyDescent="0.35">
      <c r="A50" s="317" t="str">
        <f>IF(B50=0," ",CONCATENATE($J$6," 9"))</f>
        <v xml:space="preserve"> </v>
      </c>
      <c r="B50" s="341"/>
      <c r="C50" s="341"/>
      <c r="D50" s="319"/>
      <c r="E50" s="320">
        <f t="shared" si="0"/>
        <v>0</v>
      </c>
      <c r="F50" s="320">
        <f t="shared" si="21"/>
        <v>0</v>
      </c>
      <c r="G50" s="337">
        <f t="shared" si="17"/>
        <v>0</v>
      </c>
      <c r="H50" s="337"/>
      <c r="I50" s="320">
        <f t="shared" si="22"/>
        <v>0</v>
      </c>
      <c r="J50" s="321">
        <f t="shared" si="18"/>
        <v>0</v>
      </c>
      <c r="K50" s="321">
        <f t="shared" si="24"/>
        <v>0</v>
      </c>
      <c r="L50" s="322" t="str">
        <f t="shared" si="23"/>
        <v xml:space="preserve"> </v>
      </c>
      <c r="M50" s="323" t="str">
        <f t="shared" si="4"/>
        <v xml:space="preserve"> </v>
      </c>
    </row>
    <row r="51" spans="1:13" ht="27.5" hidden="1" thickBot="1" x14ac:dyDescent="0.4">
      <c r="A51" s="342" t="str">
        <f>IF(B51=0," ",CONCATENATE($J$6," 10"))</f>
        <v xml:space="preserve"> </v>
      </c>
      <c r="B51" s="343"/>
      <c r="C51" s="343"/>
      <c r="D51" s="344"/>
      <c r="E51" s="345">
        <f t="shared" si="0"/>
        <v>0</v>
      </c>
      <c r="F51" s="345">
        <f t="shared" si="21"/>
        <v>0</v>
      </c>
      <c r="G51" s="346">
        <f t="shared" si="17"/>
        <v>0</v>
      </c>
      <c r="H51" s="346"/>
      <c r="I51" s="345">
        <f t="shared" si="22"/>
        <v>0</v>
      </c>
      <c r="J51" s="347">
        <f t="shared" si="18"/>
        <v>0</v>
      </c>
      <c r="K51" s="347">
        <f t="shared" si="24"/>
        <v>0</v>
      </c>
      <c r="L51" s="348" t="str">
        <f t="shared" si="23"/>
        <v xml:space="preserve"> </v>
      </c>
      <c r="M51" s="349" t="str">
        <f t="shared" si="4"/>
        <v xml:space="preserve"> </v>
      </c>
    </row>
    <row r="52" spans="1:13" hidden="1" x14ac:dyDescent="0.35">
      <c r="L52" s="350"/>
      <c r="M52" s="351">
        <f>MAX(M12:M51)</f>
        <v>8</v>
      </c>
    </row>
    <row r="53" spans="1:13" ht="15" thickBot="1" x14ac:dyDescent="0.4">
      <c r="L53" s="350"/>
      <c r="M53" s="352"/>
    </row>
    <row r="54" spans="1:13" x14ac:dyDescent="0.35">
      <c r="A54" s="309" t="str">
        <f>A2</f>
        <v>Produktionskapacitet</v>
      </c>
      <c r="B54" s="353">
        <f>B2</f>
        <v>780</v>
      </c>
    </row>
    <row r="55" spans="1:13" x14ac:dyDescent="0.35">
      <c r="A55" s="317" t="str">
        <f>A3</f>
        <v>Ekstra timer</v>
      </c>
      <c r="B55" s="354">
        <f>B3</f>
        <v>0</v>
      </c>
    </row>
    <row r="56" spans="1:13" x14ac:dyDescent="0.35">
      <c r="A56" s="317" t="s">
        <v>239</v>
      </c>
      <c r="B56" s="354">
        <f>SUM(B54:B55)</f>
        <v>780</v>
      </c>
    </row>
    <row r="57" spans="1:13" ht="15" thickBot="1" x14ac:dyDescent="0.4">
      <c r="A57" s="342" t="str">
        <f>A4</f>
        <v>tillæg for overarbejde</v>
      </c>
      <c r="B57" s="355">
        <f>B4</f>
        <v>0</v>
      </c>
    </row>
    <row r="58" spans="1:13" x14ac:dyDescent="0.35">
      <c r="B58" s="356"/>
    </row>
    <row r="59" spans="1:13" ht="15" thickBot="1" x14ac:dyDescent="0.4">
      <c r="A59" s="294" t="s">
        <v>240</v>
      </c>
      <c r="B59" s="296"/>
    </row>
    <row r="60" spans="1:13" ht="58.5" thickBot="1" x14ac:dyDescent="0.4">
      <c r="A60" s="357" t="s">
        <v>238</v>
      </c>
      <c r="B60" s="358" t="s">
        <v>241</v>
      </c>
      <c r="C60" s="358" t="s">
        <v>242</v>
      </c>
      <c r="D60" s="359" t="s">
        <v>243</v>
      </c>
      <c r="E60" s="359" t="s">
        <v>243</v>
      </c>
      <c r="F60" s="359" t="s">
        <v>244</v>
      </c>
      <c r="G60" s="359" t="s">
        <v>245</v>
      </c>
      <c r="H60" s="359" t="s">
        <v>246</v>
      </c>
      <c r="I60" s="360" t="s">
        <v>247</v>
      </c>
      <c r="J60" s="361" t="s">
        <v>248</v>
      </c>
    </row>
    <row r="61" spans="1:13" ht="15" hidden="1" thickBot="1" x14ac:dyDescent="0.4">
      <c r="A61" s="362"/>
      <c r="B61" s="363"/>
      <c r="C61" s="364">
        <f>C62</f>
        <v>6000</v>
      </c>
      <c r="D61" s="364"/>
      <c r="E61" s="365"/>
      <c r="F61" s="365"/>
      <c r="G61" s="365"/>
      <c r="H61" s="365"/>
      <c r="I61" s="366"/>
      <c r="J61" s="367">
        <v>0</v>
      </c>
    </row>
    <row r="62" spans="1:13" x14ac:dyDescent="0.35">
      <c r="A62" s="368">
        <v>1</v>
      </c>
      <c r="B62" s="369" t="str">
        <f t="shared" ref="B62:B101" si="25">IF(C62=$L$12,$A$12,IF(C62=$L$13,$A$13,IF(C62=$L$14,$A$14,IF(C62=$L$15,$A$15,IF(C62=$L$16,$A$16,IF(C62=$L$17,$A$17,IF(C62=$L$18,$A$18,IF(C62=$L$19,$A$19,IF(C62=$L$20,$A$20,IF(C62=$L$21,$A$21,IF(C62=$L$22,$A$22,IF(C62=$L$23,$A$23,IF(C62=$L$24,$A$24,IF(C62=$L$25,$A$25,IF(C62=$L$26,$A$26,IF(C62=$L$27,$A$27,IF(C62=$L$28,$A$28,IF(C62=$L$29,$A$29,IF(C62=$L$30,$A$30,IF(C62=$L$31,$A$31,IF(C62=$L$32,$A$32,IF(C62=$L$33,$A$33,IF(C62=$L$34,$A$34,IF(C62=$L$35,$A$35,IF(C62=$L$36,$A$36,IF(C62=$L$37,$A$37,IF(C62=$L$38,$A$38,IF(C62=$L$39,$A$39,IF(C62=$L$40,$A$40,IF(C62=$L$41,$A$41,IF(C62=$L$42,$A$42,IF(C62=$L$43,$A$43,IF(C62=$L$44,$A$44,IF(C62=$L$45,$A$45,IF(C62=$L$46,$A$46,IF(C62=$L$47,$A$47,IF(C62=$L$48,$A$48,IF(C62=$L$49,$A$49,IF(C62=$L$50,$A$50,IF(C62=$L$51,$A$51,))))))))))))))))))))))))))))))))))))))))</f>
        <v>MANUEL 1</v>
      </c>
      <c r="C62" s="370">
        <f>IF(A62&gt;$M$52," ",LARGE($L$12:$L$51,A62))</f>
        <v>6000</v>
      </c>
      <c r="D62" s="371">
        <f>IF(A62&gt;$M$52," ",IF(C62=$L$12,$K$12,IF(C62=$L$13,$K$13-$K$12,IF(C62=$L$14,$K$14-$K$13,IF(C62=$L$15,$K$15-$K$14,IF(C62=$L$16,$K$16-$K$15,IF(C62=$L$17,$K$17-$K$16,IF(C62=$L$18,$K$18-$K$17,IF(C62=$L$19,$K$19-$K$18,IF(C62=$L$20,$K$20-$K$19,IF(C62=$L$21,$K$21-$K$20,IF(C62=$L$22,$K$22-$K$21,IF(C62=$L$23,$K$23-$K$22,IF(C62=$L$24,$K$24-$K$23,IF(C62=$L$25,$K$25-$K$24,IF(C62=$L$26,$K$26-$K$25,IF(C62=$L$27,$K$27-$K$26,IF(C62=$L$28,$K$28-$K$27,IF(C62=$L$29,$K$29-$K$28,IF(C62=$L$30,$K$30-$K$29,IF(C62=$L$31,$K$31-$K$30,IF(C62=$L$32,$K$32-$K$31,IF(C62=$L$33,$K$33-$K$32,IF(C62=$L$34,$K$34-$K$33,IF(C62=$L$35,$K$35-$K$34,IF(C62=$L$36,$K$36-$K$35,IF(C62=$L$37,$K$37-$K$36,IF(C62=$L$38,$K$38-$K$37,IF(C62=$L$39,$K$39-$K$38,IF(C62=$L$40,$K$40-$K$39,IF(C62=$L$41,$K$41-$K$40,IF(C62=$L$42,$K$42-$K$41,IF(C62=$L$43,$K$43-$K$42,IF(C62=$L$44,$K$44-$K$43,IF(C62=$L$45,$K$45-$K$44,IF(C62=$L$46,$K$46-$K$45,IF(C62=$L$47,$K$47-$K$46,IF(C62=$L$48,$K$48-$K$47,IF(C62=$L$49,$K$49-$K$48,IF(C62=$L$50,$K$50-$K$49,IF(C62=$L$51,$K$51-$K$50)))))))))))))))))))))))))))))))))))))))))</f>
        <v>250</v>
      </c>
      <c r="E62" s="371">
        <f>IF(D62&lt;=0,0,D62)</f>
        <v>250</v>
      </c>
      <c r="F62" s="371">
        <f t="shared" ref="F62:F69" si="26">IF(E62=" "," ",F61+E62)</f>
        <v>250</v>
      </c>
      <c r="G62" s="369" t="str">
        <f>IF(F62=" "," ",IF(F62&lt;=$B$54,"ja","nej"))</f>
        <v>ja</v>
      </c>
      <c r="H62" s="369" t="str">
        <f>IF(C62&lt;=$B$57,"nej","ja")</f>
        <v>ja</v>
      </c>
      <c r="I62" s="372" t="str">
        <f>IF(G62=" "," ",IF(H62="ja",IF($B$56&lt;F62,"nej","ja"),"nej"))</f>
        <v>ja</v>
      </c>
      <c r="J62" s="373" t="b">
        <f>IF(I62=" "," ",OR(I62="ja",G62="ja"))</f>
        <v>1</v>
      </c>
    </row>
    <row r="63" spans="1:13" x14ac:dyDescent="0.35">
      <c r="A63" s="374">
        <v>2</v>
      </c>
      <c r="B63" s="375" t="str">
        <f t="shared" si="25"/>
        <v>ELEKTRISK 1</v>
      </c>
      <c r="C63" s="376">
        <f t="shared" ref="C63:C69" si="27">IF(A63&gt;$M$52," ",LARGE($L$12:$L$51,A63))</f>
        <v>4666.666666666667</v>
      </c>
      <c r="D63" s="377">
        <f t="shared" ref="D63:D101" si="28">IF(A63&gt;$M$52," ",IF(C63=$L$12,$K$12,IF(C63=$L$13,$K$13-$K$12,IF(C63=$L$14,$K$14-$K$13,IF(C63=$L$15,$K$15-$K$14,IF(C63=$L$16,$K$16-$K$15,IF(C63=$L$17,$K$17-$K$16,IF(C63=$L$18,$K$18-$K$17,IF(C63=$L$19,$K$19-$K$18,IF(C63=$L$20,$K$20-$K$19,IF(C63=$L$21,$K$21-$K$20,IF(C63=$L$22,$K$22-$K$21,IF(C63=$L$23,$K$23-$K$22,IF(C63=$L$24,$K$24-$K$23,IF(C63=$L$25,$K$25-$K$24,IF(C63=$L$26,$K$26-$K$25,IF(C63=$L$27,$K$27-$K$26,IF(C63=$L$28,$K$28-$K$27,IF(C63=$L$29,$K$29-$K$28,IF(C63=$L$30,$K$30-$K$29,IF(C63=$L$31,$K$31-$K$30,IF(C63=$L$32,$K$32-$K$31,IF(C63=$L$33,$K$33-$K$32,IF(C63=$L$34,$K$34-$K$33,IF(C63=$L$35,$K$35-$K$34,IF(C63=$L$36,$K$36-$K$35,IF(C63=$L$37,$K$37-$K$36,IF(C63=$L$38,$K$38-$K$37,IF(C63=$L$39,$K$39-$K$38,IF(C63=$L$40,$K$40-$K$39,IF(C63=$L$41,$K$41-$K$40,IF(C63=$L$42,$K$42-$K$41,IF(C63=$L$43,$K$43-$K$42,IF(C63=$L$44,$K$44-$K$43,IF(C63=$L$45,$K$45-$K$44,IF(C63=$L$46,$K$46-$K$45,IF(C63=$L$47,$K$47-$K$46,IF(C63=$L$48,$K$48-$K$47,IF(C63=$L$49,$K$49-$K$48,IF(C63=$L$50,$K$50-$K$49,IF(C63=$L$51,$K$51-$K$50)))))))))))))))))))))))))))))))))))))))))</f>
        <v>300</v>
      </c>
      <c r="E63" s="377">
        <f t="shared" ref="E63:E101" si="29">IF(D63&lt;=0,0,D63)</f>
        <v>300</v>
      </c>
      <c r="F63" s="377">
        <f t="shared" si="26"/>
        <v>550</v>
      </c>
      <c r="G63" s="375" t="str">
        <f t="shared" ref="G63:G101" si="30">IF(F63=" "," ",IF(F63&lt;=$B$54,"ja","nej"))</f>
        <v>ja</v>
      </c>
      <c r="H63" s="375" t="str">
        <f t="shared" ref="H63:H101" si="31">IF(C63&lt;=$B$57,"nej","ja")</f>
        <v>ja</v>
      </c>
      <c r="I63" s="378" t="str">
        <f t="shared" ref="I63:I101" si="32">IF(G63=" "," ",IF(H63="ja",IF($B$56&lt;F63,"nej","ja"),"nej"))</f>
        <v>ja</v>
      </c>
      <c r="J63" s="379" t="b">
        <f t="shared" ref="J63:J101" si="33">IF(I63=" "," ",OR(I63="ja",G63="ja"))</f>
        <v>1</v>
      </c>
    </row>
    <row r="64" spans="1:13" x14ac:dyDescent="0.35">
      <c r="A64" s="380">
        <v>3</v>
      </c>
      <c r="B64" s="381" t="str">
        <f t="shared" si="25"/>
        <v>MANUEL 2</v>
      </c>
      <c r="C64" s="382">
        <f t="shared" si="27"/>
        <v>3000</v>
      </c>
      <c r="D64" s="383">
        <f t="shared" si="28"/>
        <v>50</v>
      </c>
      <c r="E64" s="383">
        <f t="shared" si="29"/>
        <v>50</v>
      </c>
      <c r="F64" s="383">
        <f t="shared" si="26"/>
        <v>600</v>
      </c>
      <c r="G64" s="381" t="str">
        <f t="shared" si="30"/>
        <v>ja</v>
      </c>
      <c r="H64" s="381" t="str">
        <f t="shared" si="31"/>
        <v>ja</v>
      </c>
      <c r="I64" s="384" t="str">
        <f t="shared" si="32"/>
        <v>ja</v>
      </c>
      <c r="J64" s="385" t="b">
        <f t="shared" si="33"/>
        <v>1</v>
      </c>
    </row>
    <row r="65" spans="1:11" x14ac:dyDescent="0.35">
      <c r="A65" s="374">
        <v>4</v>
      </c>
      <c r="B65" s="375" t="str">
        <f t="shared" si="25"/>
        <v>ELEKTRISK 2</v>
      </c>
      <c r="C65" s="376">
        <f t="shared" si="27"/>
        <v>2666.6666666666665</v>
      </c>
      <c r="D65" s="377">
        <f t="shared" si="28"/>
        <v>150</v>
      </c>
      <c r="E65" s="377">
        <f t="shared" si="29"/>
        <v>150</v>
      </c>
      <c r="F65" s="377">
        <f t="shared" si="26"/>
        <v>750</v>
      </c>
      <c r="G65" s="375" t="str">
        <f t="shared" si="30"/>
        <v>ja</v>
      </c>
      <c r="H65" s="375" t="str">
        <f t="shared" si="31"/>
        <v>ja</v>
      </c>
      <c r="I65" s="378" t="str">
        <f t="shared" si="32"/>
        <v>ja</v>
      </c>
      <c r="J65" s="379" t="b">
        <f t="shared" si="33"/>
        <v>1</v>
      </c>
      <c r="K65" s="356"/>
    </row>
    <row r="66" spans="1:11" x14ac:dyDescent="0.35">
      <c r="A66" s="380">
        <v>5</v>
      </c>
      <c r="B66" s="381" t="str">
        <f t="shared" si="25"/>
        <v>ELEKTRISK 3</v>
      </c>
      <c r="C66" s="382">
        <f t="shared" si="27"/>
        <v>2333.3333333333335</v>
      </c>
      <c r="D66" s="383">
        <f t="shared" si="28"/>
        <v>300</v>
      </c>
      <c r="E66" s="383">
        <f t="shared" si="29"/>
        <v>300</v>
      </c>
      <c r="F66" s="383">
        <f t="shared" si="26"/>
        <v>1050</v>
      </c>
      <c r="G66" s="381" t="str">
        <f t="shared" si="30"/>
        <v>nej</v>
      </c>
      <c r="H66" s="381" t="str">
        <f t="shared" si="31"/>
        <v>ja</v>
      </c>
      <c r="I66" s="384" t="str">
        <f t="shared" si="32"/>
        <v>nej</v>
      </c>
      <c r="J66" s="385" t="b">
        <f t="shared" si="33"/>
        <v>0</v>
      </c>
    </row>
    <row r="67" spans="1:11" x14ac:dyDescent="0.35">
      <c r="A67" s="374">
        <v>6</v>
      </c>
      <c r="B67" s="375" t="str">
        <f t="shared" si="25"/>
        <v>MANUEL 3</v>
      </c>
      <c r="C67" s="376">
        <f t="shared" si="27"/>
        <v>2000</v>
      </c>
      <c r="D67" s="377">
        <f t="shared" si="28"/>
        <v>50</v>
      </c>
      <c r="E67" s="377">
        <f t="shared" si="29"/>
        <v>50</v>
      </c>
      <c r="F67" s="377">
        <f t="shared" si="26"/>
        <v>1100</v>
      </c>
      <c r="G67" s="375" t="str">
        <f t="shared" si="30"/>
        <v>nej</v>
      </c>
      <c r="H67" s="375" t="str">
        <f t="shared" si="31"/>
        <v>ja</v>
      </c>
      <c r="I67" s="378" t="str">
        <f t="shared" si="32"/>
        <v>nej</v>
      </c>
      <c r="J67" s="379" t="b">
        <f t="shared" si="33"/>
        <v>0</v>
      </c>
      <c r="K67" s="356"/>
    </row>
    <row r="68" spans="1:11" x14ac:dyDescent="0.35">
      <c r="A68" s="380">
        <v>7</v>
      </c>
      <c r="B68" s="381" t="str">
        <f t="shared" si="25"/>
        <v>MANUEL 4</v>
      </c>
      <c r="C68" s="382">
        <f t="shared" si="27"/>
        <v>1000</v>
      </c>
      <c r="D68" s="383">
        <f t="shared" si="28"/>
        <v>50</v>
      </c>
      <c r="E68" s="383">
        <f t="shared" si="29"/>
        <v>50</v>
      </c>
      <c r="F68" s="383">
        <f t="shared" si="26"/>
        <v>1150</v>
      </c>
      <c r="G68" s="381" t="str">
        <f t="shared" si="30"/>
        <v>nej</v>
      </c>
      <c r="H68" s="381" t="str">
        <f t="shared" si="31"/>
        <v>ja</v>
      </c>
      <c r="I68" s="384" t="str">
        <f t="shared" si="32"/>
        <v>nej</v>
      </c>
      <c r="J68" s="385" t="b">
        <f t="shared" si="33"/>
        <v>0</v>
      </c>
    </row>
    <row r="69" spans="1:11" x14ac:dyDescent="0.35">
      <c r="A69" s="374">
        <v>8</v>
      </c>
      <c r="B69" s="375" t="str">
        <f t="shared" si="25"/>
        <v>ELEKTRISK 4</v>
      </c>
      <c r="C69" s="376">
        <f t="shared" si="27"/>
        <v>-666.66666666666663</v>
      </c>
      <c r="D69" s="377">
        <f t="shared" si="28"/>
        <v>150</v>
      </c>
      <c r="E69" s="377">
        <f t="shared" si="29"/>
        <v>150</v>
      </c>
      <c r="F69" s="377">
        <f t="shared" si="26"/>
        <v>1300</v>
      </c>
      <c r="G69" s="375" t="str">
        <f t="shared" si="30"/>
        <v>nej</v>
      </c>
      <c r="H69" s="375" t="str">
        <f t="shared" si="31"/>
        <v>nej</v>
      </c>
      <c r="I69" s="378" t="str">
        <f t="shared" si="32"/>
        <v>nej</v>
      </c>
      <c r="J69" s="379" t="b">
        <f t="shared" si="33"/>
        <v>0</v>
      </c>
    </row>
    <row r="70" spans="1:11" hidden="1" x14ac:dyDescent="0.35">
      <c r="A70" s="380">
        <v>9</v>
      </c>
      <c r="B70" s="381" t="str">
        <f t="shared" si="25"/>
        <v xml:space="preserve"> </v>
      </c>
      <c r="C70" s="382" t="str">
        <f>IF(A70&gt;$M$52," ",LARGE($L$12:$L$51,A70))</f>
        <v xml:space="preserve"> </v>
      </c>
      <c r="D70" s="383" t="str">
        <f t="shared" si="28"/>
        <v xml:space="preserve"> </v>
      </c>
      <c r="E70" s="383" t="str">
        <f t="shared" si="29"/>
        <v xml:space="preserve"> </v>
      </c>
      <c r="F70" s="383" t="str">
        <f>IF(E70=" "," ",F69+E70)</f>
        <v xml:space="preserve"> </v>
      </c>
      <c r="G70" s="381" t="str">
        <f t="shared" si="30"/>
        <v xml:space="preserve"> </v>
      </c>
      <c r="H70" s="381" t="str">
        <f t="shared" si="31"/>
        <v>ja</v>
      </c>
      <c r="I70" s="384" t="str">
        <f t="shared" si="32"/>
        <v xml:space="preserve"> </v>
      </c>
      <c r="J70" s="385" t="str">
        <f t="shared" si="33"/>
        <v xml:space="preserve"> </v>
      </c>
      <c r="K70" s="386"/>
    </row>
    <row r="71" spans="1:11" hidden="1" x14ac:dyDescent="0.35">
      <c r="A71" s="374">
        <v>10</v>
      </c>
      <c r="B71" s="375" t="str">
        <f t="shared" si="25"/>
        <v xml:space="preserve"> </v>
      </c>
      <c r="C71" s="376" t="str">
        <f t="shared" ref="C71:C101" si="34">IF(A71&gt;$M$52," ",LARGE($L$12:$L$51,A71))</f>
        <v xml:space="preserve"> </v>
      </c>
      <c r="D71" s="377" t="str">
        <f t="shared" si="28"/>
        <v xml:space="preserve"> </v>
      </c>
      <c r="E71" s="377" t="str">
        <f t="shared" si="29"/>
        <v xml:space="preserve"> </v>
      </c>
      <c r="F71" s="377" t="str">
        <f t="shared" ref="F71:F101" si="35">IF(E71=" "," ",F70+E71)</f>
        <v xml:space="preserve"> </v>
      </c>
      <c r="G71" s="375" t="str">
        <f t="shared" si="30"/>
        <v xml:space="preserve"> </v>
      </c>
      <c r="H71" s="375" t="str">
        <f t="shared" si="31"/>
        <v>ja</v>
      </c>
      <c r="I71" s="378" t="str">
        <f t="shared" si="32"/>
        <v xml:space="preserve"> </v>
      </c>
      <c r="J71" s="379" t="str">
        <f t="shared" si="33"/>
        <v xml:space="preserve"> </v>
      </c>
      <c r="K71" s="386"/>
    </row>
    <row r="72" spans="1:11" hidden="1" x14ac:dyDescent="0.35">
      <c r="A72" s="380">
        <v>11</v>
      </c>
      <c r="B72" s="381" t="str">
        <f t="shared" si="25"/>
        <v xml:space="preserve"> </v>
      </c>
      <c r="C72" s="382" t="str">
        <f t="shared" si="34"/>
        <v xml:space="preserve"> </v>
      </c>
      <c r="D72" s="383" t="str">
        <f t="shared" si="28"/>
        <v xml:space="preserve"> </v>
      </c>
      <c r="E72" s="383" t="str">
        <f t="shared" si="29"/>
        <v xml:space="preserve"> </v>
      </c>
      <c r="F72" s="383" t="str">
        <f t="shared" si="35"/>
        <v xml:space="preserve"> </v>
      </c>
      <c r="G72" s="381" t="str">
        <f t="shared" si="30"/>
        <v xml:space="preserve"> </v>
      </c>
      <c r="H72" s="381" t="str">
        <f t="shared" si="31"/>
        <v>ja</v>
      </c>
      <c r="I72" s="384" t="str">
        <f t="shared" si="32"/>
        <v xml:space="preserve"> </v>
      </c>
      <c r="J72" s="385" t="str">
        <f t="shared" si="33"/>
        <v xml:space="preserve"> </v>
      </c>
      <c r="K72" s="386"/>
    </row>
    <row r="73" spans="1:11" hidden="1" x14ac:dyDescent="0.35">
      <c r="A73" s="374">
        <v>12</v>
      </c>
      <c r="B73" s="375" t="str">
        <f t="shared" si="25"/>
        <v xml:space="preserve"> </v>
      </c>
      <c r="C73" s="376" t="str">
        <f t="shared" si="34"/>
        <v xml:space="preserve"> </v>
      </c>
      <c r="D73" s="377" t="str">
        <f t="shared" si="28"/>
        <v xml:space="preserve"> </v>
      </c>
      <c r="E73" s="377" t="str">
        <f t="shared" si="29"/>
        <v xml:space="preserve"> </v>
      </c>
      <c r="F73" s="377" t="str">
        <f t="shared" si="35"/>
        <v xml:space="preserve"> </v>
      </c>
      <c r="G73" s="375" t="str">
        <f t="shared" si="30"/>
        <v xml:space="preserve"> </v>
      </c>
      <c r="H73" s="375" t="str">
        <f t="shared" si="31"/>
        <v>ja</v>
      </c>
      <c r="I73" s="378" t="str">
        <f t="shared" si="32"/>
        <v xml:space="preserve"> </v>
      </c>
      <c r="J73" s="379" t="str">
        <f t="shared" si="33"/>
        <v xml:space="preserve"> </v>
      </c>
      <c r="K73" s="386"/>
    </row>
    <row r="74" spans="1:11" hidden="1" x14ac:dyDescent="0.35">
      <c r="A74" s="380">
        <v>13</v>
      </c>
      <c r="B74" s="381" t="str">
        <f t="shared" si="25"/>
        <v xml:space="preserve"> </v>
      </c>
      <c r="C74" s="382" t="str">
        <f t="shared" si="34"/>
        <v xml:space="preserve"> </v>
      </c>
      <c r="D74" s="383" t="str">
        <f t="shared" si="28"/>
        <v xml:space="preserve"> </v>
      </c>
      <c r="E74" s="383" t="str">
        <f t="shared" si="29"/>
        <v xml:space="preserve"> </v>
      </c>
      <c r="F74" s="383" t="str">
        <f t="shared" si="35"/>
        <v xml:space="preserve"> </v>
      </c>
      <c r="G74" s="381" t="str">
        <f t="shared" si="30"/>
        <v xml:space="preserve"> </v>
      </c>
      <c r="H74" s="381" t="str">
        <f t="shared" si="31"/>
        <v>ja</v>
      </c>
      <c r="I74" s="384" t="str">
        <f t="shared" si="32"/>
        <v xml:space="preserve"> </v>
      </c>
      <c r="J74" s="385" t="str">
        <f t="shared" si="33"/>
        <v xml:space="preserve"> </v>
      </c>
    </row>
    <row r="75" spans="1:11" hidden="1" x14ac:dyDescent="0.35">
      <c r="A75" s="374">
        <v>14</v>
      </c>
      <c r="B75" s="375" t="str">
        <f t="shared" si="25"/>
        <v xml:space="preserve"> </v>
      </c>
      <c r="C75" s="376" t="str">
        <f t="shared" si="34"/>
        <v xml:space="preserve"> </v>
      </c>
      <c r="D75" s="377" t="str">
        <f t="shared" si="28"/>
        <v xml:space="preserve"> </v>
      </c>
      <c r="E75" s="377" t="str">
        <f t="shared" si="29"/>
        <v xml:space="preserve"> </v>
      </c>
      <c r="F75" s="377" t="str">
        <f t="shared" si="35"/>
        <v xml:space="preserve"> </v>
      </c>
      <c r="G75" s="375" t="str">
        <f t="shared" si="30"/>
        <v xml:space="preserve"> </v>
      </c>
      <c r="H75" s="375" t="str">
        <f t="shared" si="31"/>
        <v>ja</v>
      </c>
      <c r="I75" s="378" t="str">
        <f t="shared" si="32"/>
        <v xml:space="preserve"> </v>
      </c>
      <c r="J75" s="379" t="str">
        <f t="shared" si="33"/>
        <v xml:space="preserve"> </v>
      </c>
    </row>
    <row r="76" spans="1:11" hidden="1" x14ac:dyDescent="0.35">
      <c r="A76" s="380">
        <v>15</v>
      </c>
      <c r="B76" s="381" t="str">
        <f t="shared" si="25"/>
        <v xml:space="preserve"> </v>
      </c>
      <c r="C76" s="382" t="str">
        <f t="shared" si="34"/>
        <v xml:space="preserve"> </v>
      </c>
      <c r="D76" s="383" t="str">
        <f t="shared" si="28"/>
        <v xml:space="preserve"> </v>
      </c>
      <c r="E76" s="383" t="str">
        <f t="shared" si="29"/>
        <v xml:space="preserve"> </v>
      </c>
      <c r="F76" s="383" t="str">
        <f t="shared" si="35"/>
        <v xml:space="preserve"> </v>
      </c>
      <c r="G76" s="381" t="str">
        <f t="shared" si="30"/>
        <v xml:space="preserve"> </v>
      </c>
      <c r="H76" s="381" t="str">
        <f t="shared" si="31"/>
        <v>ja</v>
      </c>
      <c r="I76" s="384" t="str">
        <f t="shared" si="32"/>
        <v xml:space="preserve"> </v>
      </c>
      <c r="J76" s="385" t="str">
        <f t="shared" si="33"/>
        <v xml:space="preserve"> </v>
      </c>
    </row>
    <row r="77" spans="1:11" hidden="1" x14ac:dyDescent="0.35">
      <c r="A77" s="374">
        <v>16</v>
      </c>
      <c r="B77" s="375" t="str">
        <f t="shared" si="25"/>
        <v xml:space="preserve"> </v>
      </c>
      <c r="C77" s="376" t="str">
        <f t="shared" si="34"/>
        <v xml:space="preserve"> </v>
      </c>
      <c r="D77" s="377" t="str">
        <f t="shared" si="28"/>
        <v xml:space="preserve"> </v>
      </c>
      <c r="E77" s="377" t="str">
        <f t="shared" si="29"/>
        <v xml:space="preserve"> </v>
      </c>
      <c r="F77" s="377" t="str">
        <f t="shared" si="35"/>
        <v xml:space="preserve"> </v>
      </c>
      <c r="G77" s="375" t="str">
        <f t="shared" si="30"/>
        <v xml:space="preserve"> </v>
      </c>
      <c r="H77" s="375" t="str">
        <f t="shared" si="31"/>
        <v>ja</v>
      </c>
      <c r="I77" s="378" t="str">
        <f t="shared" si="32"/>
        <v xml:space="preserve"> </v>
      </c>
      <c r="J77" s="379" t="str">
        <f t="shared" si="33"/>
        <v xml:space="preserve"> </v>
      </c>
    </row>
    <row r="78" spans="1:11" hidden="1" x14ac:dyDescent="0.35">
      <c r="A78" s="380">
        <v>17</v>
      </c>
      <c r="B78" s="381" t="str">
        <f t="shared" si="25"/>
        <v xml:space="preserve"> </v>
      </c>
      <c r="C78" s="382" t="str">
        <f t="shared" si="34"/>
        <v xml:space="preserve"> </v>
      </c>
      <c r="D78" s="383" t="str">
        <f t="shared" si="28"/>
        <v xml:space="preserve"> </v>
      </c>
      <c r="E78" s="383" t="str">
        <f t="shared" si="29"/>
        <v xml:space="preserve"> </v>
      </c>
      <c r="F78" s="383" t="str">
        <f t="shared" si="35"/>
        <v xml:space="preserve"> </v>
      </c>
      <c r="G78" s="381" t="str">
        <f t="shared" si="30"/>
        <v xml:space="preserve"> </v>
      </c>
      <c r="H78" s="381" t="str">
        <f t="shared" si="31"/>
        <v>ja</v>
      </c>
      <c r="I78" s="384" t="str">
        <f t="shared" si="32"/>
        <v xml:space="preserve"> </v>
      </c>
      <c r="J78" s="385" t="str">
        <f t="shared" si="33"/>
        <v xml:space="preserve"> </v>
      </c>
    </row>
    <row r="79" spans="1:11" hidden="1" x14ac:dyDescent="0.35">
      <c r="A79" s="387">
        <v>18</v>
      </c>
      <c r="B79" s="375" t="str">
        <f t="shared" si="25"/>
        <v xml:space="preserve"> </v>
      </c>
      <c r="C79" s="376" t="str">
        <f t="shared" si="34"/>
        <v xml:space="preserve"> </v>
      </c>
      <c r="D79" s="377" t="str">
        <f t="shared" si="28"/>
        <v xml:space="preserve"> </v>
      </c>
      <c r="E79" s="377" t="str">
        <f t="shared" si="29"/>
        <v xml:space="preserve"> </v>
      </c>
      <c r="F79" s="377" t="str">
        <f t="shared" si="35"/>
        <v xml:space="preserve"> </v>
      </c>
      <c r="G79" s="375" t="str">
        <f t="shared" si="30"/>
        <v xml:space="preserve"> </v>
      </c>
      <c r="H79" s="375" t="str">
        <f t="shared" si="31"/>
        <v>ja</v>
      </c>
      <c r="I79" s="378" t="str">
        <f t="shared" si="32"/>
        <v xml:space="preserve"> </v>
      </c>
      <c r="J79" s="379" t="str">
        <f t="shared" si="33"/>
        <v xml:space="preserve"> </v>
      </c>
    </row>
    <row r="80" spans="1:11" hidden="1" x14ac:dyDescent="0.35">
      <c r="A80" s="380">
        <v>19</v>
      </c>
      <c r="B80" s="381" t="str">
        <f t="shared" si="25"/>
        <v xml:space="preserve"> </v>
      </c>
      <c r="C80" s="382" t="str">
        <f t="shared" si="34"/>
        <v xml:space="preserve"> </v>
      </c>
      <c r="D80" s="383" t="str">
        <f t="shared" si="28"/>
        <v xml:space="preserve"> </v>
      </c>
      <c r="E80" s="383" t="str">
        <f t="shared" si="29"/>
        <v xml:space="preserve"> </v>
      </c>
      <c r="F80" s="383" t="str">
        <f t="shared" si="35"/>
        <v xml:space="preserve"> </v>
      </c>
      <c r="G80" s="381" t="str">
        <f t="shared" si="30"/>
        <v xml:space="preserve"> </v>
      </c>
      <c r="H80" s="381" t="str">
        <f t="shared" si="31"/>
        <v>ja</v>
      </c>
      <c r="I80" s="384" t="str">
        <f t="shared" si="32"/>
        <v xml:space="preserve"> </v>
      </c>
      <c r="J80" s="385" t="str">
        <f t="shared" si="33"/>
        <v xml:space="preserve"> </v>
      </c>
    </row>
    <row r="81" spans="1:10" hidden="1" x14ac:dyDescent="0.35">
      <c r="A81" s="387">
        <v>20</v>
      </c>
      <c r="B81" s="375" t="str">
        <f t="shared" si="25"/>
        <v xml:space="preserve"> </v>
      </c>
      <c r="C81" s="376" t="str">
        <f t="shared" si="34"/>
        <v xml:space="preserve"> </v>
      </c>
      <c r="D81" s="377" t="str">
        <f t="shared" si="28"/>
        <v xml:space="preserve"> </v>
      </c>
      <c r="E81" s="377" t="str">
        <f t="shared" si="29"/>
        <v xml:space="preserve"> </v>
      </c>
      <c r="F81" s="377" t="str">
        <f t="shared" si="35"/>
        <v xml:space="preserve"> </v>
      </c>
      <c r="G81" s="375" t="str">
        <f t="shared" si="30"/>
        <v xml:space="preserve"> </v>
      </c>
      <c r="H81" s="375" t="str">
        <f t="shared" si="31"/>
        <v>ja</v>
      </c>
      <c r="I81" s="378" t="str">
        <f t="shared" si="32"/>
        <v xml:space="preserve"> </v>
      </c>
      <c r="J81" s="379" t="str">
        <f t="shared" si="33"/>
        <v xml:space="preserve"> </v>
      </c>
    </row>
    <row r="82" spans="1:10" hidden="1" x14ac:dyDescent="0.35">
      <c r="A82" s="380">
        <v>21</v>
      </c>
      <c r="B82" s="381" t="str">
        <f t="shared" si="25"/>
        <v xml:space="preserve"> </v>
      </c>
      <c r="C82" s="382" t="str">
        <f t="shared" si="34"/>
        <v xml:space="preserve"> </v>
      </c>
      <c r="D82" s="383" t="str">
        <f t="shared" si="28"/>
        <v xml:space="preserve"> </v>
      </c>
      <c r="E82" s="383" t="str">
        <f t="shared" si="29"/>
        <v xml:space="preserve"> </v>
      </c>
      <c r="F82" s="383" t="str">
        <f t="shared" si="35"/>
        <v xml:space="preserve"> </v>
      </c>
      <c r="G82" s="381" t="str">
        <f t="shared" si="30"/>
        <v xml:space="preserve"> </v>
      </c>
      <c r="H82" s="381" t="str">
        <f t="shared" si="31"/>
        <v>ja</v>
      </c>
      <c r="I82" s="384" t="str">
        <f t="shared" si="32"/>
        <v xml:space="preserve"> </v>
      </c>
      <c r="J82" s="385" t="str">
        <f t="shared" si="33"/>
        <v xml:space="preserve"> </v>
      </c>
    </row>
    <row r="83" spans="1:10" hidden="1" x14ac:dyDescent="0.35">
      <c r="A83" s="387">
        <v>22</v>
      </c>
      <c r="B83" s="375" t="str">
        <f t="shared" si="25"/>
        <v xml:space="preserve"> </v>
      </c>
      <c r="C83" s="376" t="str">
        <f t="shared" si="34"/>
        <v xml:space="preserve"> </v>
      </c>
      <c r="D83" s="377" t="str">
        <f t="shared" si="28"/>
        <v xml:space="preserve"> </v>
      </c>
      <c r="E83" s="377" t="str">
        <f t="shared" si="29"/>
        <v xml:space="preserve"> </v>
      </c>
      <c r="F83" s="377" t="str">
        <f t="shared" si="35"/>
        <v xml:space="preserve"> </v>
      </c>
      <c r="G83" s="375" t="str">
        <f t="shared" si="30"/>
        <v xml:space="preserve"> </v>
      </c>
      <c r="H83" s="375" t="str">
        <f t="shared" si="31"/>
        <v>ja</v>
      </c>
      <c r="I83" s="378" t="str">
        <f t="shared" si="32"/>
        <v xml:space="preserve"> </v>
      </c>
      <c r="J83" s="379" t="str">
        <f t="shared" si="33"/>
        <v xml:space="preserve"> </v>
      </c>
    </row>
    <row r="84" spans="1:10" hidden="1" x14ac:dyDescent="0.35">
      <c r="A84" s="380">
        <v>23</v>
      </c>
      <c r="B84" s="381" t="str">
        <f t="shared" si="25"/>
        <v xml:space="preserve"> </v>
      </c>
      <c r="C84" s="382" t="str">
        <f t="shared" si="34"/>
        <v xml:space="preserve"> </v>
      </c>
      <c r="D84" s="383" t="str">
        <f t="shared" si="28"/>
        <v xml:space="preserve"> </v>
      </c>
      <c r="E84" s="383" t="str">
        <f t="shared" si="29"/>
        <v xml:space="preserve"> </v>
      </c>
      <c r="F84" s="383" t="str">
        <f t="shared" si="35"/>
        <v xml:space="preserve"> </v>
      </c>
      <c r="G84" s="381" t="str">
        <f t="shared" si="30"/>
        <v xml:space="preserve"> </v>
      </c>
      <c r="H84" s="381" t="str">
        <f t="shared" si="31"/>
        <v>ja</v>
      </c>
      <c r="I84" s="384" t="str">
        <f t="shared" si="32"/>
        <v xml:space="preserve"> </v>
      </c>
      <c r="J84" s="385" t="str">
        <f t="shared" si="33"/>
        <v xml:space="preserve"> </v>
      </c>
    </row>
    <row r="85" spans="1:10" hidden="1" x14ac:dyDescent="0.35">
      <c r="A85" s="387">
        <v>24</v>
      </c>
      <c r="B85" s="375" t="str">
        <f t="shared" si="25"/>
        <v xml:space="preserve"> </v>
      </c>
      <c r="C85" s="376" t="str">
        <f t="shared" si="34"/>
        <v xml:space="preserve"> </v>
      </c>
      <c r="D85" s="377" t="str">
        <f t="shared" si="28"/>
        <v xml:space="preserve"> </v>
      </c>
      <c r="E85" s="377" t="str">
        <f t="shared" si="29"/>
        <v xml:space="preserve"> </v>
      </c>
      <c r="F85" s="377" t="str">
        <f t="shared" si="35"/>
        <v xml:space="preserve"> </v>
      </c>
      <c r="G85" s="375" t="str">
        <f t="shared" si="30"/>
        <v xml:space="preserve"> </v>
      </c>
      <c r="H85" s="375" t="str">
        <f t="shared" si="31"/>
        <v>ja</v>
      </c>
      <c r="I85" s="378" t="str">
        <f t="shared" si="32"/>
        <v xml:space="preserve"> </v>
      </c>
      <c r="J85" s="379" t="str">
        <f t="shared" si="33"/>
        <v xml:space="preserve"> </v>
      </c>
    </row>
    <row r="86" spans="1:10" hidden="1" x14ac:dyDescent="0.35">
      <c r="A86" s="380">
        <v>25</v>
      </c>
      <c r="B86" s="381" t="str">
        <f t="shared" si="25"/>
        <v xml:space="preserve"> </v>
      </c>
      <c r="C86" s="382" t="str">
        <f t="shared" si="34"/>
        <v xml:space="preserve"> </v>
      </c>
      <c r="D86" s="383" t="str">
        <f t="shared" si="28"/>
        <v xml:space="preserve"> </v>
      </c>
      <c r="E86" s="383" t="str">
        <f t="shared" si="29"/>
        <v xml:space="preserve"> </v>
      </c>
      <c r="F86" s="383" t="str">
        <f t="shared" si="35"/>
        <v xml:space="preserve"> </v>
      </c>
      <c r="G86" s="381" t="str">
        <f t="shared" si="30"/>
        <v xml:space="preserve"> </v>
      </c>
      <c r="H86" s="381" t="str">
        <f t="shared" si="31"/>
        <v>ja</v>
      </c>
      <c r="I86" s="384" t="str">
        <f t="shared" si="32"/>
        <v xml:space="preserve"> </v>
      </c>
      <c r="J86" s="385" t="str">
        <f t="shared" si="33"/>
        <v xml:space="preserve"> </v>
      </c>
    </row>
    <row r="87" spans="1:10" hidden="1" x14ac:dyDescent="0.35">
      <c r="A87" s="387">
        <v>26</v>
      </c>
      <c r="B87" s="375" t="str">
        <f t="shared" si="25"/>
        <v xml:space="preserve"> </v>
      </c>
      <c r="C87" s="376" t="str">
        <f t="shared" si="34"/>
        <v xml:space="preserve"> </v>
      </c>
      <c r="D87" s="377" t="str">
        <f t="shared" si="28"/>
        <v xml:space="preserve"> </v>
      </c>
      <c r="E87" s="377" t="str">
        <f t="shared" si="29"/>
        <v xml:space="preserve"> </v>
      </c>
      <c r="F87" s="377" t="str">
        <f t="shared" si="35"/>
        <v xml:space="preserve"> </v>
      </c>
      <c r="G87" s="375" t="str">
        <f t="shared" si="30"/>
        <v xml:space="preserve"> </v>
      </c>
      <c r="H87" s="375" t="str">
        <f t="shared" si="31"/>
        <v>ja</v>
      </c>
      <c r="I87" s="378" t="str">
        <f t="shared" si="32"/>
        <v xml:space="preserve"> </v>
      </c>
      <c r="J87" s="379" t="str">
        <f t="shared" si="33"/>
        <v xml:space="preserve"> </v>
      </c>
    </row>
    <row r="88" spans="1:10" hidden="1" x14ac:dyDescent="0.35">
      <c r="A88" s="380">
        <v>27</v>
      </c>
      <c r="B88" s="381" t="str">
        <f t="shared" si="25"/>
        <v xml:space="preserve"> </v>
      </c>
      <c r="C88" s="382" t="str">
        <f t="shared" si="34"/>
        <v xml:space="preserve"> </v>
      </c>
      <c r="D88" s="383" t="str">
        <f t="shared" si="28"/>
        <v xml:space="preserve"> </v>
      </c>
      <c r="E88" s="383" t="str">
        <f t="shared" si="29"/>
        <v xml:space="preserve"> </v>
      </c>
      <c r="F88" s="383" t="str">
        <f t="shared" si="35"/>
        <v xml:space="preserve"> </v>
      </c>
      <c r="G88" s="381" t="str">
        <f t="shared" si="30"/>
        <v xml:space="preserve"> </v>
      </c>
      <c r="H88" s="381" t="str">
        <f t="shared" si="31"/>
        <v>ja</v>
      </c>
      <c r="I88" s="384" t="str">
        <f t="shared" si="32"/>
        <v xml:space="preserve"> </v>
      </c>
      <c r="J88" s="385" t="str">
        <f t="shared" si="33"/>
        <v xml:space="preserve"> </v>
      </c>
    </row>
    <row r="89" spans="1:10" hidden="1" x14ac:dyDescent="0.35">
      <c r="A89" s="387">
        <v>28</v>
      </c>
      <c r="B89" s="375" t="str">
        <f t="shared" si="25"/>
        <v xml:space="preserve"> </v>
      </c>
      <c r="C89" s="376" t="str">
        <f t="shared" si="34"/>
        <v xml:space="preserve"> </v>
      </c>
      <c r="D89" s="377" t="str">
        <f t="shared" si="28"/>
        <v xml:space="preserve"> </v>
      </c>
      <c r="E89" s="377" t="str">
        <f t="shared" si="29"/>
        <v xml:space="preserve"> </v>
      </c>
      <c r="F89" s="377" t="str">
        <f t="shared" si="35"/>
        <v xml:space="preserve"> </v>
      </c>
      <c r="G89" s="375" t="str">
        <f t="shared" si="30"/>
        <v xml:space="preserve"> </v>
      </c>
      <c r="H89" s="375" t="str">
        <f t="shared" si="31"/>
        <v>ja</v>
      </c>
      <c r="I89" s="378" t="str">
        <f t="shared" si="32"/>
        <v xml:space="preserve"> </v>
      </c>
      <c r="J89" s="379" t="str">
        <f t="shared" si="33"/>
        <v xml:space="preserve"> </v>
      </c>
    </row>
    <row r="90" spans="1:10" hidden="1" x14ac:dyDescent="0.35">
      <c r="A90" s="380">
        <v>29</v>
      </c>
      <c r="B90" s="381" t="str">
        <f t="shared" si="25"/>
        <v xml:space="preserve"> </v>
      </c>
      <c r="C90" s="382" t="str">
        <f t="shared" si="34"/>
        <v xml:space="preserve"> </v>
      </c>
      <c r="D90" s="383" t="str">
        <f t="shared" si="28"/>
        <v xml:space="preserve"> </v>
      </c>
      <c r="E90" s="383" t="str">
        <f t="shared" si="29"/>
        <v xml:space="preserve"> </v>
      </c>
      <c r="F90" s="383" t="str">
        <f t="shared" si="35"/>
        <v xml:space="preserve"> </v>
      </c>
      <c r="G90" s="381" t="str">
        <f t="shared" si="30"/>
        <v xml:space="preserve"> </v>
      </c>
      <c r="H90" s="381" t="str">
        <f t="shared" si="31"/>
        <v>ja</v>
      </c>
      <c r="I90" s="384" t="str">
        <f t="shared" si="32"/>
        <v xml:space="preserve"> </v>
      </c>
      <c r="J90" s="385" t="str">
        <f t="shared" si="33"/>
        <v xml:space="preserve"> </v>
      </c>
    </row>
    <row r="91" spans="1:10" hidden="1" x14ac:dyDescent="0.35">
      <c r="A91" s="387">
        <v>30</v>
      </c>
      <c r="B91" s="375" t="str">
        <f t="shared" si="25"/>
        <v xml:space="preserve"> </v>
      </c>
      <c r="C91" s="376" t="str">
        <f t="shared" si="34"/>
        <v xml:space="preserve"> </v>
      </c>
      <c r="D91" s="377" t="str">
        <f t="shared" si="28"/>
        <v xml:space="preserve"> </v>
      </c>
      <c r="E91" s="377" t="str">
        <f t="shared" si="29"/>
        <v xml:space="preserve"> </v>
      </c>
      <c r="F91" s="377" t="str">
        <f t="shared" si="35"/>
        <v xml:space="preserve"> </v>
      </c>
      <c r="G91" s="375" t="str">
        <f t="shared" si="30"/>
        <v xml:space="preserve"> </v>
      </c>
      <c r="H91" s="375" t="str">
        <f t="shared" si="31"/>
        <v>ja</v>
      </c>
      <c r="I91" s="378" t="str">
        <f t="shared" si="32"/>
        <v xml:space="preserve"> </v>
      </c>
      <c r="J91" s="379" t="str">
        <f t="shared" si="33"/>
        <v xml:space="preserve"> </v>
      </c>
    </row>
    <row r="92" spans="1:10" hidden="1" x14ac:dyDescent="0.35">
      <c r="A92" s="380">
        <v>31</v>
      </c>
      <c r="B92" s="381" t="str">
        <f t="shared" si="25"/>
        <v xml:space="preserve"> </v>
      </c>
      <c r="C92" s="382" t="str">
        <f t="shared" si="34"/>
        <v xml:space="preserve"> </v>
      </c>
      <c r="D92" s="383" t="str">
        <f t="shared" si="28"/>
        <v xml:space="preserve"> </v>
      </c>
      <c r="E92" s="383" t="str">
        <f t="shared" si="29"/>
        <v xml:space="preserve"> </v>
      </c>
      <c r="F92" s="383" t="str">
        <f t="shared" si="35"/>
        <v xml:space="preserve"> </v>
      </c>
      <c r="G92" s="381" t="str">
        <f t="shared" si="30"/>
        <v xml:space="preserve"> </v>
      </c>
      <c r="H92" s="381" t="str">
        <f t="shared" si="31"/>
        <v>ja</v>
      </c>
      <c r="I92" s="384" t="str">
        <f t="shared" si="32"/>
        <v xml:space="preserve"> </v>
      </c>
      <c r="J92" s="385" t="str">
        <f t="shared" si="33"/>
        <v xml:space="preserve"> </v>
      </c>
    </row>
    <row r="93" spans="1:10" hidden="1" x14ac:dyDescent="0.35">
      <c r="A93" s="387">
        <v>32</v>
      </c>
      <c r="B93" s="375" t="str">
        <f t="shared" si="25"/>
        <v xml:space="preserve"> </v>
      </c>
      <c r="C93" s="376" t="str">
        <f t="shared" si="34"/>
        <v xml:space="preserve"> </v>
      </c>
      <c r="D93" s="377" t="str">
        <f t="shared" si="28"/>
        <v xml:space="preserve"> </v>
      </c>
      <c r="E93" s="377" t="str">
        <f t="shared" si="29"/>
        <v xml:space="preserve"> </v>
      </c>
      <c r="F93" s="377" t="str">
        <f t="shared" si="35"/>
        <v xml:space="preserve"> </v>
      </c>
      <c r="G93" s="375" t="str">
        <f t="shared" si="30"/>
        <v xml:space="preserve"> </v>
      </c>
      <c r="H93" s="375" t="str">
        <f t="shared" si="31"/>
        <v>ja</v>
      </c>
      <c r="I93" s="378" t="str">
        <f t="shared" si="32"/>
        <v xml:space="preserve"> </v>
      </c>
      <c r="J93" s="379" t="str">
        <f t="shared" si="33"/>
        <v xml:space="preserve"> </v>
      </c>
    </row>
    <row r="94" spans="1:10" hidden="1" x14ac:dyDescent="0.35">
      <c r="A94" s="380">
        <v>33</v>
      </c>
      <c r="B94" s="381" t="str">
        <f t="shared" si="25"/>
        <v xml:space="preserve"> </v>
      </c>
      <c r="C94" s="382" t="str">
        <f t="shared" si="34"/>
        <v xml:space="preserve"> </v>
      </c>
      <c r="D94" s="383" t="str">
        <f t="shared" si="28"/>
        <v xml:space="preserve"> </v>
      </c>
      <c r="E94" s="383" t="str">
        <f t="shared" si="29"/>
        <v xml:space="preserve"> </v>
      </c>
      <c r="F94" s="383" t="str">
        <f t="shared" si="35"/>
        <v xml:space="preserve"> </v>
      </c>
      <c r="G94" s="381" t="str">
        <f t="shared" si="30"/>
        <v xml:space="preserve"> </v>
      </c>
      <c r="H94" s="381" t="str">
        <f t="shared" si="31"/>
        <v>ja</v>
      </c>
      <c r="I94" s="384" t="str">
        <f t="shared" si="32"/>
        <v xml:space="preserve"> </v>
      </c>
      <c r="J94" s="385" t="str">
        <f t="shared" si="33"/>
        <v xml:space="preserve"> </v>
      </c>
    </row>
    <row r="95" spans="1:10" hidden="1" x14ac:dyDescent="0.35">
      <c r="A95" s="387">
        <v>34</v>
      </c>
      <c r="B95" s="375" t="str">
        <f t="shared" si="25"/>
        <v xml:space="preserve"> </v>
      </c>
      <c r="C95" s="376" t="str">
        <f t="shared" si="34"/>
        <v xml:space="preserve"> </v>
      </c>
      <c r="D95" s="377" t="str">
        <f t="shared" si="28"/>
        <v xml:space="preserve"> </v>
      </c>
      <c r="E95" s="377" t="str">
        <f t="shared" si="29"/>
        <v xml:space="preserve"> </v>
      </c>
      <c r="F95" s="377" t="str">
        <f t="shared" si="35"/>
        <v xml:space="preserve"> </v>
      </c>
      <c r="G95" s="375" t="str">
        <f t="shared" si="30"/>
        <v xml:space="preserve"> </v>
      </c>
      <c r="H95" s="375" t="str">
        <f t="shared" si="31"/>
        <v>ja</v>
      </c>
      <c r="I95" s="378" t="str">
        <f t="shared" si="32"/>
        <v xml:space="preserve"> </v>
      </c>
      <c r="J95" s="379" t="str">
        <f t="shared" si="33"/>
        <v xml:space="preserve"> </v>
      </c>
    </row>
    <row r="96" spans="1:10" hidden="1" x14ac:dyDescent="0.35">
      <c r="A96" s="380">
        <v>35</v>
      </c>
      <c r="B96" s="381" t="str">
        <f t="shared" si="25"/>
        <v xml:space="preserve"> </v>
      </c>
      <c r="C96" s="382" t="str">
        <f t="shared" si="34"/>
        <v xml:space="preserve"> </v>
      </c>
      <c r="D96" s="383" t="str">
        <f t="shared" si="28"/>
        <v xml:space="preserve"> </v>
      </c>
      <c r="E96" s="383" t="str">
        <f t="shared" si="29"/>
        <v xml:space="preserve"> </v>
      </c>
      <c r="F96" s="383" t="str">
        <f t="shared" si="35"/>
        <v xml:space="preserve"> </v>
      </c>
      <c r="G96" s="381" t="str">
        <f t="shared" si="30"/>
        <v xml:space="preserve"> </v>
      </c>
      <c r="H96" s="381" t="str">
        <f t="shared" si="31"/>
        <v>ja</v>
      </c>
      <c r="I96" s="384" t="str">
        <f t="shared" si="32"/>
        <v xml:space="preserve"> </v>
      </c>
      <c r="J96" s="385" t="str">
        <f t="shared" si="33"/>
        <v xml:space="preserve"> </v>
      </c>
    </row>
    <row r="97" spans="1:12" hidden="1" x14ac:dyDescent="0.35">
      <c r="A97" s="387">
        <v>36</v>
      </c>
      <c r="B97" s="375" t="str">
        <f t="shared" si="25"/>
        <v xml:space="preserve"> </v>
      </c>
      <c r="C97" s="376" t="str">
        <f t="shared" si="34"/>
        <v xml:space="preserve"> </v>
      </c>
      <c r="D97" s="377" t="str">
        <f t="shared" si="28"/>
        <v xml:space="preserve"> </v>
      </c>
      <c r="E97" s="377" t="str">
        <f t="shared" si="29"/>
        <v xml:space="preserve"> </v>
      </c>
      <c r="F97" s="377" t="str">
        <f t="shared" si="35"/>
        <v xml:space="preserve"> </v>
      </c>
      <c r="G97" s="375" t="str">
        <f t="shared" si="30"/>
        <v xml:space="preserve"> </v>
      </c>
      <c r="H97" s="375" t="str">
        <f t="shared" si="31"/>
        <v>ja</v>
      </c>
      <c r="I97" s="378" t="str">
        <f t="shared" si="32"/>
        <v xml:space="preserve"> </v>
      </c>
      <c r="J97" s="379" t="str">
        <f t="shared" si="33"/>
        <v xml:space="preserve"> </v>
      </c>
    </row>
    <row r="98" spans="1:12" hidden="1" x14ac:dyDescent="0.35">
      <c r="A98" s="388">
        <f>A97+1</f>
        <v>37</v>
      </c>
      <c r="B98" s="381" t="str">
        <f t="shared" si="25"/>
        <v xml:space="preserve"> </v>
      </c>
      <c r="C98" s="382" t="str">
        <f t="shared" si="34"/>
        <v xml:space="preserve"> </v>
      </c>
      <c r="D98" s="383" t="str">
        <f t="shared" si="28"/>
        <v xml:space="preserve"> </v>
      </c>
      <c r="E98" s="383" t="str">
        <f t="shared" si="29"/>
        <v xml:space="preserve"> </v>
      </c>
      <c r="F98" s="383" t="str">
        <f t="shared" si="35"/>
        <v xml:space="preserve"> </v>
      </c>
      <c r="G98" s="381" t="str">
        <f t="shared" si="30"/>
        <v xml:space="preserve"> </v>
      </c>
      <c r="H98" s="381" t="str">
        <f t="shared" si="31"/>
        <v>ja</v>
      </c>
      <c r="I98" s="384" t="str">
        <f t="shared" si="32"/>
        <v xml:space="preserve"> </v>
      </c>
      <c r="J98" s="385" t="str">
        <f t="shared" si="33"/>
        <v xml:space="preserve"> </v>
      </c>
    </row>
    <row r="99" spans="1:12" hidden="1" x14ac:dyDescent="0.35">
      <c r="A99" s="387">
        <f t="shared" ref="A99:A101" si="36">A98+1</f>
        <v>38</v>
      </c>
      <c r="B99" s="375" t="str">
        <f t="shared" si="25"/>
        <v xml:space="preserve"> </v>
      </c>
      <c r="C99" s="376" t="str">
        <f t="shared" si="34"/>
        <v xml:space="preserve"> </v>
      </c>
      <c r="D99" s="377" t="str">
        <f t="shared" si="28"/>
        <v xml:space="preserve"> </v>
      </c>
      <c r="E99" s="377" t="str">
        <f t="shared" si="29"/>
        <v xml:space="preserve"> </v>
      </c>
      <c r="F99" s="377" t="str">
        <f t="shared" si="35"/>
        <v xml:space="preserve"> </v>
      </c>
      <c r="G99" s="375" t="str">
        <f t="shared" si="30"/>
        <v xml:space="preserve"> </v>
      </c>
      <c r="H99" s="375" t="str">
        <f t="shared" si="31"/>
        <v>ja</v>
      </c>
      <c r="I99" s="378" t="str">
        <f t="shared" si="32"/>
        <v xml:space="preserve"> </v>
      </c>
      <c r="J99" s="379" t="str">
        <f t="shared" si="33"/>
        <v xml:space="preserve"> </v>
      </c>
    </row>
    <row r="100" spans="1:12" hidden="1" x14ac:dyDescent="0.35">
      <c r="A100" s="388">
        <f t="shared" si="36"/>
        <v>39</v>
      </c>
      <c r="B100" s="381" t="str">
        <f t="shared" si="25"/>
        <v xml:space="preserve"> </v>
      </c>
      <c r="C100" s="382" t="str">
        <f t="shared" si="34"/>
        <v xml:space="preserve"> </v>
      </c>
      <c r="D100" s="383" t="str">
        <f t="shared" si="28"/>
        <v xml:space="preserve"> </v>
      </c>
      <c r="E100" s="383" t="str">
        <f t="shared" si="29"/>
        <v xml:space="preserve"> </v>
      </c>
      <c r="F100" s="383" t="str">
        <f t="shared" si="35"/>
        <v xml:space="preserve"> </v>
      </c>
      <c r="G100" s="381" t="str">
        <f t="shared" si="30"/>
        <v xml:space="preserve"> </v>
      </c>
      <c r="H100" s="381" t="str">
        <f t="shared" si="31"/>
        <v>ja</v>
      </c>
      <c r="I100" s="384" t="str">
        <f t="shared" si="32"/>
        <v xml:space="preserve"> </v>
      </c>
      <c r="J100" s="385" t="str">
        <f t="shared" si="33"/>
        <v xml:space="preserve"> </v>
      </c>
    </row>
    <row r="101" spans="1:12" ht="15" hidden="1" thickBot="1" x14ac:dyDescent="0.4">
      <c r="A101" s="389">
        <f t="shared" si="36"/>
        <v>40</v>
      </c>
      <c r="B101" s="390" t="str">
        <f t="shared" si="25"/>
        <v xml:space="preserve"> </v>
      </c>
      <c r="C101" s="391" t="str">
        <f t="shared" si="34"/>
        <v xml:space="preserve"> </v>
      </c>
      <c r="D101" s="392" t="str">
        <f t="shared" si="28"/>
        <v xml:space="preserve"> </v>
      </c>
      <c r="E101" s="392" t="str">
        <f t="shared" si="29"/>
        <v xml:space="preserve"> </v>
      </c>
      <c r="F101" s="392" t="str">
        <f t="shared" si="35"/>
        <v xml:space="preserve"> </v>
      </c>
      <c r="G101" s="390" t="str">
        <f t="shared" si="30"/>
        <v xml:space="preserve"> </v>
      </c>
      <c r="H101" s="390" t="str">
        <f t="shared" si="31"/>
        <v>ja</v>
      </c>
      <c r="I101" s="393" t="str">
        <f t="shared" si="32"/>
        <v xml:space="preserve"> </v>
      </c>
      <c r="J101" s="394" t="str">
        <f t="shared" si="33"/>
        <v xml:space="preserve"> </v>
      </c>
    </row>
    <row r="102" spans="1:12" x14ac:dyDescent="0.35">
      <c r="C102" s="296"/>
      <c r="D102" s="296"/>
    </row>
    <row r="103" spans="1:12" ht="15" thickBot="1" x14ac:dyDescent="0.4">
      <c r="A103" s="294" t="s">
        <v>249</v>
      </c>
    </row>
    <row r="104" spans="1:12" ht="15" thickBot="1" x14ac:dyDescent="0.4">
      <c r="A104" s="304" t="str">
        <f>A11</f>
        <v>produkt</v>
      </c>
      <c r="B104" s="305" t="str">
        <f>B11</f>
        <v xml:space="preserve">Pris </v>
      </c>
      <c r="C104" s="305" t="str">
        <f>C11</f>
        <v>Afsætning</v>
      </c>
      <c r="D104" s="305"/>
      <c r="E104" s="305" t="str">
        <f>E11</f>
        <v>Omsætning</v>
      </c>
      <c r="F104" s="305" t="str">
        <f>F11</f>
        <v>VE</v>
      </c>
      <c r="G104" s="305" t="str">
        <f>G11</f>
        <v>VO
(afsæt*VE)</v>
      </c>
      <c r="H104" s="305"/>
      <c r="I104" s="305" t="str">
        <f>I11</f>
        <v>Reklame</v>
      </c>
      <c r="J104" s="305" t="str">
        <f>J11</f>
        <v>DB / MFB</v>
      </c>
      <c r="K104" s="395" t="str">
        <f>K11</f>
        <v>timer</v>
      </c>
      <c r="L104" s="396"/>
    </row>
    <row r="105" spans="1:12" x14ac:dyDescent="0.35">
      <c r="A105" s="397" t="str">
        <f>A13</f>
        <v>MANUEL 2</v>
      </c>
      <c r="B105" s="398">
        <f>IF($A$105=$A$12,B12,IF($A$105=$A$13,B13,IF($A$105=$A$14,B14,IF($A$105=$A$15,B15,IF($A$105=$A$16,B16,IF($A$105=$A$17,B17,IF($A$105=$A$18,B18,IF($A$105=$A$19,B19,IF($A$105=$A$20,B20,IF($A$105=$A$21,B21,IF($A$105=$A$22,B22,IF($A$105=$A$23,B23,IF($A$105=$A$24,B24,IF($A$105=$A$25,B25,IF($A$105=$A$26,B26,IF($A$105=$A$27,B27,IF($A$105=$A$28,B28,IF($A$105=$A$29,B29,IF($A$105=$A$30,B30,IF($A$105=$A$31,B31,IF($A$105=$A$32,B32,IF($A$105=$A$33,B33,IF($A$105=$A$34,B34,IF($A$105=$A$35,B35,IF($A$105=$A$36,B36,IF($A$105=$A$37,B37,IF($A$105=$A$38,B38,IF($A$105=$A$39,B39,IF($A$105=$A$40,B40,IF($A$105=$A$41,B41,IF($A$105=$A$42,B42,IF($A$105=$A$43,B43,IF($A$105=$A$44,B44,IF($A$105=$A$45,B45,IF($A$105=$A$46,B46,IF($A$105=$A$47,B47,IF($A$105=$A$48,B48,IF($A$105=$A$49,B49,IF($A$105=$A$50,B50,IF($A$105=$A$51,B51,IF($A$105="","")))))))))))))))))))))))))))))))))))))))))</f>
        <v>9500</v>
      </c>
      <c r="C105" s="398">
        <f t="shared" ref="C105:K105" si="37">IF($A$105=$A$12,C12,IF($A$105=$A$13,C13,IF($A$105=$A$14,C14,IF($A$105=$A$15,C15,IF($A$105=$A$16,C16,IF($A$105=$A$17,C17,IF($A$105=$A$18,C18,IF($A$105=$A$19,C19,IF($A$105=$A$20,C20,IF($A$105=$A$21,C21,IF($A$105=$A$22,C22,IF($A$105=$A$23,C23,IF($A$105=$A$24,C24,IF($A$105=$A$25,C25,IF($A$105=$A$26,C26,IF($A$105=$A$27,C27,IF($A$105=$A$28,C28,IF($A$105=$A$29,C29,IF($A$105=$A$30,C30,IF($A$105=$A$31,C31,IF($A$105=$A$32,C32,IF($A$105=$A$33,C33,IF($A$105=$A$34,C34,IF($A$105=$A$35,C35,IF($A$105=$A$36,C36,IF($A$105=$A$37,C37,IF($A$105=$A$38,C38,IF($A$105=$A$39,C39,IF($A$105=$A$40,C40,IF($A$105=$A$41,C41,IF($A$105=$A$42,C42,IF($A$105=$A$43,C43,IF($A$105=$A$44,C44,IF($A$105=$A$45,C45,IF($A$105=$A$46,C46,IF($A$105=$A$47,C47,IF($A$105=$A$48,C48,IF($A$105=$A$49,C49,IF($A$105=$A$50,C50,IF($A$105=$A$51,C51,IF($A$105="","")))))))))))))))))))))))))))))))))))))))))</f>
        <v>300</v>
      </c>
      <c r="D105" s="398">
        <f t="shared" si="37"/>
        <v>0</v>
      </c>
      <c r="E105" s="398">
        <f t="shared" si="37"/>
        <v>2850000</v>
      </c>
      <c r="F105" s="398">
        <f t="shared" si="37"/>
        <v>4000</v>
      </c>
      <c r="G105" s="398">
        <f t="shared" si="37"/>
        <v>1200000</v>
      </c>
      <c r="H105" s="398">
        <f t="shared" si="37"/>
        <v>0</v>
      </c>
      <c r="I105" s="398">
        <f t="shared" si="37"/>
        <v>0</v>
      </c>
      <c r="J105" s="398">
        <f t="shared" si="37"/>
        <v>1650000</v>
      </c>
      <c r="K105" s="399">
        <f t="shared" si="37"/>
        <v>300</v>
      </c>
      <c r="L105" s="396"/>
    </row>
    <row r="106" spans="1:12" x14ac:dyDescent="0.35">
      <c r="A106" s="400" t="str">
        <f>A23</f>
        <v>ELEKTRISK 2</v>
      </c>
      <c r="B106" s="401">
        <f>IF($A$106=$A$12,B12,IF($A$106=$A$13,B13,IF($A$106=$A$14,B14,IF($A$106=$A$15,B15,IF($A$106=$A$16,B16,IF($A$106=$A$17,B17,IF($A$106=$A$18,B18,IF($A$106=$A$19,B19,IF($A$106=$A$20,B20,IF($A$106=$A$21,B21,IF($A$106=$A$22,B22,IF($A$106=$A$23,B23,IF($A$106=$A$24,B24,IF($A$106=$A$25,B25,IF($A$106=$A$26,B26,IF($A$106=$A$27,B27,IF($A$106=$A$28,B28,IF($A$106=$A$29,B29,IF($A$106=$A$30,B30,IF($A$106=$A$31,B31,IF($A$106=$A$32,B32,IF($A$106=$A$33,B33,IF($A$106=$A$34,B34,IF($A$106=$A$35,B35,IF($A$106=$A$36,B36,IF($A$106=$A$37,B37,IF($A$106=$A$38,B38,IF($A$106=$A$39,B39,IF($A$106=$A$40,B40,IF($A$106=$A$41,B41,IF($A$106=$A$42,B42,IF($A$106=$A$43,B43,IF($A$106=$A$44,B44,IF($A$106=$A$45,B45,IF($A$106=$A$46,B46,IF($A$106=$A$47,B47,IF($A$106=$A$48,B48,IF($A$106=$A$49,B49,IF($A$106=$A$50,B50,IF($A$106=$A$51,B51,IF($A$106="","")))))))))))))))))))))))))))))))))))))))))</f>
        <v>14000</v>
      </c>
      <c r="C106" s="401">
        <f t="shared" ref="C106:K106" si="38">IF($A$106=$A$12,C12,IF($A$106=$A$13,C13,IF($A$106=$A$14,C14,IF($A$106=$A$15,C15,IF($A$106=$A$16,C16,IF($A$106=$A$17,C17,IF($A$106=$A$18,C18,IF($A$106=$A$19,C19,IF($A$106=$A$20,C20,IF($A$106=$A$21,C21,IF($A$106=$A$22,C22,IF($A$106=$A$23,C23,IF($A$106=$A$24,C24,IF($A$106=$A$25,C25,IF($A$106=$A$26,C26,IF($A$106=$A$27,C27,IF($A$106=$A$28,C28,IF($A$106=$A$29,C29,IF($A$106=$A$30,C30,IF($A$106=$A$31,C31,IF($A$106=$A$32,C32,IF($A$106=$A$33,C33,IF($A$106=$A$34,C34,IF($A$106=$A$35,C35,IF($A$106=$A$36,C36,IF($A$106=$A$37,C37,IF($A$106=$A$38,C38,IF($A$106=$A$39,C39,IF($A$106=$A$40,C40,IF($A$106=$A$41,C41,IF($A$106=$A$42,C42,IF($A$106=$A$43,C43,IF($A$106=$A$44,C44,IF($A$106=$A$45,C45,IF($A$106=$A$46,C46,IF($A$106=$A$47,C47,IF($A$106=$A$48,C48,IF($A$106=$A$49,C49,IF($A$106=$A$50,C50,IF($A$106=$A$51,C51,IF($A$106="","")))))))))))))))))))))))))))))))))))))))))</f>
        <v>300</v>
      </c>
      <c r="D106" s="401">
        <f t="shared" si="38"/>
        <v>0</v>
      </c>
      <c r="E106" s="401">
        <f t="shared" si="38"/>
        <v>4200000</v>
      </c>
      <c r="F106" s="401">
        <f t="shared" si="38"/>
        <v>8000</v>
      </c>
      <c r="G106" s="401">
        <f t="shared" si="38"/>
        <v>2400000</v>
      </c>
      <c r="H106" s="401">
        <f t="shared" si="38"/>
        <v>0</v>
      </c>
      <c r="I106" s="401">
        <f t="shared" si="38"/>
        <v>0</v>
      </c>
      <c r="J106" s="401">
        <f t="shared" si="38"/>
        <v>1800000</v>
      </c>
      <c r="K106" s="402">
        <f t="shared" si="38"/>
        <v>450</v>
      </c>
      <c r="L106" s="396"/>
    </row>
    <row r="107" spans="1:12" hidden="1" x14ac:dyDescent="0.35">
      <c r="A107" s="403" t="str">
        <f>A42</f>
        <v xml:space="preserve"> </v>
      </c>
      <c r="B107" s="401">
        <f>IF($A$107=$A$12,B12,IF($A$107=$A$13,B13,IF($A$107=$A$14,B14,IF($A$107=$A$15,B15,IF($A$107=$A$16,B16,IF($A$107=$A$17,B17,IF($A$107=$A$18,B18,IF($A$107=$A$19,B19,IF($A$107=$A$20,B20,IF($A$107=$A$21,B21,IF($A$107=$A$22,B22,IF($A$107=$A$23,B23,IF($A$107=$A$24,B24,IF($A$107=$A$25,B25,IF($A$107=$A$26,B26,IF($A$107=$A$27,B27,IF($A$107=$A$28,B28,IF($A$107=$A$29,B29,IF($A$107=$A$30,B30,IF($A$107=$A$31,B31,IF($A$107=$A$32,B32,IF($A$107=$A$33,B33,IF($A$107=$A$34,B34,IF($A$107=$A$35,B35,IF($A$107=$A$36,B36,IF($A$107=$A$37,B37,IF($A$107=$A$38,B38,IF($A$107=$A$39,B39,IF($A$107=$A$40,B40,IF($A$107=$A$41,B41,IF($A$107=$A$42,B42,IF($A$107=$A$43,B43,IF($A$107=$A$44,B44,IF($A$107=$A$45,B45,IF($A$107=$A$46,B46,IF($A$107=$A$47,B47,IF($A$107=$A$48,B48,IF($A$107=$A$49,B49,IF($A$107=$A$50,B50,IF($A$107=$A$51,B51,IF($A$107="","")))))))))))))))))))))))))))))))))))))))))</f>
        <v>0</v>
      </c>
      <c r="C107" s="401">
        <f t="shared" ref="C107:K107" si="39">IF($A$107=$A$12,C12,IF($A$107=$A$13,C13,IF($A$107=$A$14,C14,IF($A$107=$A$15,C15,IF($A$107=$A$16,C16,IF($A$107=$A$17,C17,IF($A$107=$A$18,C18,IF($A$107=$A$19,C19,IF($A$107=$A$20,C20,IF($A$107=$A$21,C21,IF($A$107=$A$22,C22,IF($A$107=$A$23,C23,IF($A$107=$A$24,C24,IF($A$107=$A$25,C25,IF($A$107=$A$26,C26,IF($A$107=$A$27,C27,IF($A$107=$A$28,C28,IF($A$107=$A$29,C29,IF($A$107=$A$30,C30,IF($A$107=$A$31,C31,IF($A$107=$A$32,C32,IF($A$107=$A$33,C33,IF($A$107=$A$34,C34,IF($A$107=$A$35,C35,IF($A$107=$A$36,C36,IF($A$107=$A$37,C37,IF($A$107=$A$38,C38,IF($A$107=$A$39,C39,IF($A$107=$A$40,C40,IF($A$107=$A$41,C41,IF($A$107=$A$42,C42,IF($A$107=$A$43,C43,IF($A$107=$A$44,C44,IF($A$107=$A$45,C45,IF($A$107=$A$46,C46,IF($A$107=$A$47,C47,IF($A$107=$A$48,C48,IF($A$107=$A$49,C49,IF($A$107=$A$50,C50,IF($A$107=$A$51,C51,IF($A$107="","")))))))))))))))))))))))))))))))))))))))))</f>
        <v>0</v>
      </c>
      <c r="D107" s="401">
        <f t="shared" si="39"/>
        <v>0</v>
      </c>
      <c r="E107" s="401">
        <f t="shared" si="39"/>
        <v>0</v>
      </c>
      <c r="F107" s="401">
        <f t="shared" si="39"/>
        <v>0</v>
      </c>
      <c r="G107" s="401">
        <f t="shared" si="39"/>
        <v>0</v>
      </c>
      <c r="H107" s="401">
        <f t="shared" si="39"/>
        <v>0</v>
      </c>
      <c r="I107" s="401">
        <f t="shared" si="39"/>
        <v>0</v>
      </c>
      <c r="J107" s="401">
        <f t="shared" si="39"/>
        <v>0</v>
      </c>
      <c r="K107" s="402">
        <f t="shared" si="39"/>
        <v>0</v>
      </c>
      <c r="L107" s="396"/>
    </row>
    <row r="108" spans="1:12" hidden="1" x14ac:dyDescent="0.35">
      <c r="A108" s="404" t="str">
        <f>A32</f>
        <v xml:space="preserve"> </v>
      </c>
      <c r="B108" s="401">
        <f>IF($A$108=$A$12,B12,IF($A$108=$A$13,B13,IF($A$108=$A$14,B14,IF($A$108=$A$15,B15,IF($A$108=$A$16,B16,IF($A$108=$A$17,B17,IF($A$108=$A$18,B18,IF($A$108=$A$19,B19,IF($A$108=$A$20,B20,IF($A$108=$A$21,B21,IF($A$108=$A$22,B22,IF($A$108=$A$23,B23,IF($A$108=$A$24,B24,IF($A$108=$A$25,B25,IF($A$108=$A$26,B26,IF($A$108=$A$27,B27,IF($A$108=$A$28,B28,IF($A$108=$A$29,B29,IF($A$108=$A$30,B30,IF($A$108=$A$31,B31,IF($A$108=$A$32,B32,IF($A$108=$A$33,B33,IF($A$108=$A$34,B34,IF($A$108=$A$35,B35,IF($A$108=$A$36,B36,IF($A$108=$A$37,B37,IF($A$108=$A$38,B38,IF($A$108=$A$39,B39,IF($A$108=$A$40,B40,IF($A$108=$A$41,B41,IF($A$108=$A$42,B42,IF($A$107=$A$43,B43,IF($A$108=$A$44,B44,IF($A$108=$A$45,B45,IF($A$108=$A$46,B46,IF($A$108=$A$47,B47,IF($A$108=$A$48,B48,IF($A$108=$A$49,B49,IF($A$108=$A$50,B50,IF($A$108=$A$51,B51,IF($A$108="","")))))))))))))))))))))))))))))))))))))))))</f>
        <v>0</v>
      </c>
      <c r="C108" s="401">
        <f t="shared" ref="C108:K108" si="40">IF($A$108=$A$12,C12,IF($A$108=$A$13,C13,IF($A$108=$A$14,C14,IF($A$108=$A$15,C15,IF($A$108=$A$16,C16,IF($A$108=$A$17,C17,IF($A$108=$A$18,C18,IF($A$108=$A$19,C19,IF($A$108=$A$20,C20,IF($A$108=$A$21,C21,IF($A$108=$A$22,C22,IF($A$108=$A$23,C23,IF($A$108=$A$24,C24,IF($A$108=$A$25,C25,IF($A$108=$A$26,C26,IF($A$108=$A$27,C27,IF($A$108=$A$28,C28,IF($A$108=$A$29,C29,IF($A$108=$A$30,C30,IF($A$108=$A$31,C31,IF($A$108=$A$32,C32,IF($A$108=$A$33,C33,IF($A$108=$A$34,C34,IF($A$108=$A$35,C35,IF($A$108=$A$36,C36,IF($A$108=$A$37,C37,IF($A$108=$A$38,C38,IF($A$108=$A$39,C39,IF($A$108=$A$40,C40,IF($A$108=$A$41,C41,IF($A$108=$A$42,C42,IF($A$107=$A$43,C43,IF($A$108=$A$44,C44,IF($A$108=$A$45,C45,IF($A$108=$A$46,C46,IF($A$108=$A$47,C47,IF($A$108=$A$48,C48,IF($A$108=$A$49,C49,IF($A$108=$A$50,C50,IF($A$108=$A$51,C51,IF($A$108="","")))))))))))))))))))))))))))))))))))))))))</f>
        <v>0</v>
      </c>
      <c r="D108" s="401">
        <f t="shared" si="40"/>
        <v>0</v>
      </c>
      <c r="E108" s="401">
        <f t="shared" si="40"/>
        <v>0</v>
      </c>
      <c r="F108" s="401">
        <f t="shared" si="40"/>
        <v>0</v>
      </c>
      <c r="G108" s="401">
        <f t="shared" si="40"/>
        <v>0</v>
      </c>
      <c r="H108" s="401">
        <f t="shared" si="40"/>
        <v>0</v>
      </c>
      <c r="I108" s="401">
        <f t="shared" si="40"/>
        <v>0</v>
      </c>
      <c r="J108" s="401">
        <f t="shared" si="40"/>
        <v>0</v>
      </c>
      <c r="K108" s="402">
        <f t="shared" si="40"/>
        <v>0</v>
      </c>
      <c r="L108" s="396"/>
    </row>
    <row r="109" spans="1:12" x14ac:dyDescent="0.35">
      <c r="A109" s="374" t="s">
        <v>25</v>
      </c>
      <c r="B109" s="401"/>
      <c r="C109" s="401"/>
      <c r="D109" s="401"/>
      <c r="E109" s="401">
        <f>SUM(E105:E108)</f>
        <v>7050000</v>
      </c>
      <c r="F109" s="401"/>
      <c r="G109" s="401">
        <f>SUM(G105:G108)</f>
        <v>3600000</v>
      </c>
      <c r="H109" s="401"/>
      <c r="I109" s="401">
        <f>SUM(I105:I108)</f>
        <v>0</v>
      </c>
      <c r="J109" s="401">
        <f>SUM(J105:J108)</f>
        <v>3450000</v>
      </c>
      <c r="K109" s="402">
        <f>SUM(K105:K108)</f>
        <v>750</v>
      </c>
      <c r="L109" s="396"/>
    </row>
    <row r="110" spans="1:12" hidden="1" x14ac:dyDescent="0.35">
      <c r="A110" s="374" t="s">
        <v>250</v>
      </c>
      <c r="B110" s="401">
        <f>B4</f>
        <v>0</v>
      </c>
      <c r="C110" s="401"/>
      <c r="D110" s="401"/>
      <c r="E110" s="401"/>
      <c r="F110" s="401"/>
      <c r="G110" s="401"/>
      <c r="H110" s="401"/>
      <c r="I110" s="401"/>
      <c r="J110" s="401">
        <f>K110*B110</f>
        <v>0</v>
      </c>
      <c r="K110" s="402">
        <f>IF(K109&lt;=B2,0,K109-B2)</f>
        <v>0</v>
      </c>
      <c r="L110" s="396"/>
    </row>
    <row r="111" spans="1:12" ht="15" hidden="1" thickBot="1" x14ac:dyDescent="0.4">
      <c r="A111" s="389" t="s">
        <v>251</v>
      </c>
      <c r="B111" s="405"/>
      <c r="C111" s="405"/>
      <c r="D111" s="405"/>
      <c r="E111" s="405"/>
      <c r="F111" s="405"/>
      <c r="G111" s="405"/>
      <c r="H111" s="405"/>
      <c r="I111" s="405"/>
      <c r="J111" s="405">
        <f>J109-J110</f>
        <v>3450000</v>
      </c>
      <c r="K111" s="406"/>
      <c r="L111" s="396"/>
    </row>
  </sheetData>
  <pageMargins left="0.23622047244094491" right="0.23622047244094491" top="0.74803149606299213" bottom="0.74803149606299213" header="0.31496062992125984" footer="0.31496062992125984"/>
  <pageSetup paperSize="9" scale="55"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7"/>
  <sheetViews>
    <sheetView topLeftCell="A63" zoomScale="98" zoomScaleNormal="103" workbookViewId="0">
      <selection activeCell="A106" sqref="A106"/>
    </sheetView>
  </sheetViews>
  <sheetFormatPr defaultColWidth="9.1796875" defaultRowHeight="14.5" x14ac:dyDescent="0.35"/>
  <cols>
    <col min="1" max="1" width="21" style="294" customWidth="1"/>
    <col min="2" max="2" width="17.1796875" style="294" customWidth="1"/>
    <col min="3" max="3" width="11.81640625" style="294" customWidth="1"/>
    <col min="4" max="4" width="11.81640625" style="294" hidden="1" customWidth="1"/>
    <col min="5" max="5" width="15.7265625" style="294" customWidth="1"/>
    <col min="6" max="6" width="11.7265625" style="294" customWidth="1"/>
    <col min="7" max="7" width="16.7265625" style="294" customWidth="1"/>
    <col min="8" max="8" width="6.7265625" style="294" hidden="1" customWidth="1"/>
    <col min="9" max="9" width="14.26953125" style="294" customWidth="1"/>
    <col min="10" max="10" width="15.1796875" style="294" customWidth="1"/>
    <col min="11" max="11" width="14" style="294" customWidth="1"/>
    <col min="12" max="12" width="23.26953125" style="294" bestFit="1" customWidth="1"/>
    <col min="13" max="13" width="12.7265625" style="294" customWidth="1"/>
    <col min="14" max="16384" width="9.1796875" style="294"/>
  </cols>
  <sheetData>
    <row r="1" spans="1:13" x14ac:dyDescent="0.35">
      <c r="A1" s="294" t="s">
        <v>220</v>
      </c>
    </row>
    <row r="2" spans="1:13" x14ac:dyDescent="0.35">
      <c r="A2" s="294" t="s">
        <v>221</v>
      </c>
      <c r="B2" s="295">
        <v>780</v>
      </c>
      <c r="C2" s="294" t="s">
        <v>222</v>
      </c>
    </row>
    <row r="3" spans="1:13" x14ac:dyDescent="0.35">
      <c r="A3" s="294" t="s">
        <v>223</v>
      </c>
      <c r="B3" s="295">
        <v>350</v>
      </c>
      <c r="C3" s="294" t="s">
        <v>222</v>
      </c>
    </row>
    <row r="4" spans="1:13" x14ac:dyDescent="0.35">
      <c r="A4" s="294" t="s">
        <v>224</v>
      </c>
      <c r="B4" s="295">
        <v>400</v>
      </c>
      <c r="C4" s="294" t="s">
        <v>225</v>
      </c>
    </row>
    <row r="5" spans="1:13" x14ac:dyDescent="0.35">
      <c r="A5" s="296"/>
      <c r="B5" s="297"/>
      <c r="G5" s="296"/>
      <c r="H5" s="296"/>
      <c r="I5" s="296"/>
      <c r="J5" s="296"/>
      <c r="K5" s="296"/>
      <c r="L5" s="298"/>
    </row>
    <row r="6" spans="1:13" x14ac:dyDescent="0.35">
      <c r="A6" s="299" t="s">
        <v>226</v>
      </c>
      <c r="B6" s="300" t="s">
        <v>253</v>
      </c>
      <c r="E6" s="301" t="s">
        <v>252</v>
      </c>
      <c r="G6" s="407"/>
      <c r="H6" s="408"/>
      <c r="I6" s="296"/>
      <c r="J6" s="296"/>
      <c r="K6" s="296"/>
    </row>
    <row r="7" spans="1:13" x14ac:dyDescent="0.35">
      <c r="A7" s="294" t="s">
        <v>227</v>
      </c>
      <c r="B7" s="302">
        <v>4000</v>
      </c>
      <c r="C7" s="294" t="s">
        <v>225</v>
      </c>
      <c r="E7" s="303">
        <v>8000</v>
      </c>
      <c r="F7" s="294" t="str">
        <f>C7</f>
        <v>kr.</v>
      </c>
      <c r="G7" s="409"/>
      <c r="H7" s="409"/>
      <c r="I7" s="296"/>
      <c r="J7" s="297"/>
      <c r="K7" s="296"/>
    </row>
    <row r="8" spans="1:13" x14ac:dyDescent="0.35">
      <c r="A8" s="294" t="s">
        <v>228</v>
      </c>
      <c r="B8" s="302">
        <v>0</v>
      </c>
      <c r="C8" s="294" t="s">
        <v>225</v>
      </c>
      <c r="E8" s="303">
        <v>0</v>
      </c>
      <c r="F8" s="294" t="str">
        <f>C8</f>
        <v>kr.</v>
      </c>
      <c r="G8" s="409"/>
      <c r="H8" s="409"/>
      <c r="I8" s="296"/>
      <c r="J8" s="297"/>
      <c r="K8" s="296"/>
    </row>
    <row r="9" spans="1:13" x14ac:dyDescent="0.35">
      <c r="A9" s="294" t="s">
        <v>229</v>
      </c>
      <c r="B9" s="302">
        <v>60</v>
      </c>
      <c r="C9" s="294" t="s">
        <v>230</v>
      </c>
      <c r="E9" s="303">
        <v>90</v>
      </c>
      <c r="F9" s="294" t="str">
        <f>C9</f>
        <v>min.</v>
      </c>
      <c r="G9" s="409"/>
      <c r="H9" s="409"/>
      <c r="I9" s="296"/>
      <c r="J9" s="297"/>
      <c r="K9" s="296"/>
    </row>
    <row r="10" spans="1:13" ht="15" thickBot="1" x14ac:dyDescent="0.4">
      <c r="A10" s="296"/>
      <c r="B10" s="296"/>
      <c r="C10" s="296"/>
      <c r="D10" s="296"/>
      <c r="E10" s="297"/>
      <c r="F10" s="296"/>
      <c r="G10" s="297"/>
      <c r="H10" s="297"/>
    </row>
    <row r="11" spans="1:13" ht="29.5" thickBot="1" x14ac:dyDescent="0.4">
      <c r="A11" s="304" t="s">
        <v>231</v>
      </c>
      <c r="B11" s="305" t="s">
        <v>232</v>
      </c>
      <c r="C11" s="305" t="s">
        <v>233</v>
      </c>
      <c r="D11" s="305"/>
      <c r="E11" s="305" t="s">
        <v>22</v>
      </c>
      <c r="F11" s="305" t="s">
        <v>234</v>
      </c>
      <c r="G11" s="306" t="s">
        <v>235</v>
      </c>
      <c r="H11" s="306"/>
      <c r="I11" s="306" t="s">
        <v>228</v>
      </c>
      <c r="J11" s="306" t="s">
        <v>236</v>
      </c>
      <c r="K11" s="306" t="s">
        <v>222</v>
      </c>
      <c r="L11" s="307" t="s">
        <v>237</v>
      </c>
      <c r="M11" s="308" t="s">
        <v>238</v>
      </c>
    </row>
    <row r="12" spans="1:13" ht="27" x14ac:dyDescent="0.55000000000000004">
      <c r="A12" s="309" t="str">
        <f>IF(B12=0," ",CONCATENATE($B$6," 1"))</f>
        <v>MANUEL 1</v>
      </c>
      <c r="B12" s="310">
        <v>10000</v>
      </c>
      <c r="C12" s="310">
        <v>250</v>
      </c>
      <c r="D12" s="311"/>
      <c r="E12" s="312">
        <f t="shared" ref="E12:E51" si="0">B12*C12</f>
        <v>2500000</v>
      </c>
      <c r="F12" s="313">
        <f t="shared" ref="F12:F21" si="1">IF(B12=0,0,$B$7)</f>
        <v>4000</v>
      </c>
      <c r="G12" s="312">
        <f>F12*C12</f>
        <v>1000000</v>
      </c>
      <c r="H12" s="312"/>
      <c r="I12" s="313">
        <f t="shared" ref="I12:I21" si="2">IF(B12=0,0,$B$8)</f>
        <v>0</v>
      </c>
      <c r="J12" s="314">
        <f>E12-G12-I12</f>
        <v>1500000</v>
      </c>
      <c r="K12" s="314">
        <f t="shared" ref="K12:K21" si="3">C12*$B$9/60</f>
        <v>250</v>
      </c>
      <c r="L12" s="315">
        <f>IF(B12=0," ",J12/K12)</f>
        <v>6000</v>
      </c>
      <c r="M12" s="316">
        <f t="shared" ref="M12:M51" si="4">IF(A12=" "," ",RANK(L12,$L$12:$L$51))</f>
        <v>1</v>
      </c>
    </row>
    <row r="13" spans="1:13" ht="27" x14ac:dyDescent="0.35">
      <c r="A13" s="317" t="str">
        <f>IF(B13=0," ",CONCATENATE($B$6," 2"))</f>
        <v>MANUEL 2</v>
      </c>
      <c r="B13" s="318">
        <v>9500</v>
      </c>
      <c r="C13" s="318">
        <v>300</v>
      </c>
      <c r="D13" s="319"/>
      <c r="E13" s="320">
        <f t="shared" si="0"/>
        <v>2850000</v>
      </c>
      <c r="F13" s="320">
        <f t="shared" si="1"/>
        <v>4000</v>
      </c>
      <c r="G13" s="320">
        <f t="shared" ref="G13:G15" si="5">F13*C13</f>
        <v>1200000</v>
      </c>
      <c r="H13" s="320"/>
      <c r="I13" s="320">
        <f t="shared" si="2"/>
        <v>0</v>
      </c>
      <c r="J13" s="321">
        <f t="shared" ref="J13:J21" si="6">E13-G13-I13</f>
        <v>1650000</v>
      </c>
      <c r="K13" s="321">
        <f t="shared" si="3"/>
        <v>300</v>
      </c>
      <c r="L13" s="322">
        <f t="shared" ref="L13:L21" si="7">IF(B13=0," ",(J13-J12)/(K13-K12))</f>
        <v>3000</v>
      </c>
      <c r="M13" s="323">
        <f t="shared" si="4"/>
        <v>3</v>
      </c>
    </row>
    <row r="14" spans="1:13" ht="27" x14ac:dyDescent="0.35">
      <c r="A14" s="317" t="str">
        <f>IF(B14=0," ",CONCATENATE($B$6," 3"))</f>
        <v>MANUEL 3</v>
      </c>
      <c r="B14" s="318">
        <v>9000</v>
      </c>
      <c r="C14" s="318">
        <v>350</v>
      </c>
      <c r="D14" s="319"/>
      <c r="E14" s="320">
        <f t="shared" si="0"/>
        <v>3150000</v>
      </c>
      <c r="F14" s="320">
        <f t="shared" si="1"/>
        <v>4000</v>
      </c>
      <c r="G14" s="320">
        <f t="shared" si="5"/>
        <v>1400000</v>
      </c>
      <c r="H14" s="320"/>
      <c r="I14" s="320">
        <f t="shared" si="2"/>
        <v>0</v>
      </c>
      <c r="J14" s="321">
        <f t="shared" si="6"/>
        <v>1750000</v>
      </c>
      <c r="K14" s="321">
        <f t="shared" si="3"/>
        <v>350</v>
      </c>
      <c r="L14" s="322">
        <f t="shared" si="7"/>
        <v>2000</v>
      </c>
      <c r="M14" s="323">
        <f t="shared" si="4"/>
        <v>6</v>
      </c>
    </row>
    <row r="15" spans="1:13" ht="27.5" thickBot="1" x14ac:dyDescent="0.4">
      <c r="A15" s="317" t="str">
        <f>IF(B15=0," ",CONCATENATE($B$6," 4"))</f>
        <v>MANUEL 4</v>
      </c>
      <c r="B15" s="318">
        <v>8500</v>
      </c>
      <c r="C15" s="318">
        <v>400</v>
      </c>
      <c r="D15" s="319"/>
      <c r="E15" s="320">
        <f t="shared" si="0"/>
        <v>3400000</v>
      </c>
      <c r="F15" s="320">
        <f t="shared" si="1"/>
        <v>4000</v>
      </c>
      <c r="G15" s="320">
        <f t="shared" si="5"/>
        <v>1600000</v>
      </c>
      <c r="H15" s="320"/>
      <c r="I15" s="320">
        <f t="shared" si="2"/>
        <v>0</v>
      </c>
      <c r="J15" s="321">
        <f t="shared" si="6"/>
        <v>1800000</v>
      </c>
      <c r="K15" s="321">
        <f t="shared" si="3"/>
        <v>400</v>
      </c>
      <c r="L15" s="322">
        <f t="shared" si="7"/>
        <v>1000</v>
      </c>
      <c r="M15" s="323">
        <f t="shared" si="4"/>
        <v>7</v>
      </c>
    </row>
    <row r="16" spans="1:13" ht="27" hidden="1" x14ac:dyDescent="0.35">
      <c r="A16" s="317" t="str">
        <f>IF(B16=0," ",CONCATENATE($B$6," 5"))</f>
        <v xml:space="preserve"> </v>
      </c>
      <c r="B16" s="318"/>
      <c r="C16" s="318"/>
      <c r="D16" s="319"/>
      <c r="E16" s="320">
        <f t="shared" si="0"/>
        <v>0</v>
      </c>
      <c r="F16" s="320">
        <f t="shared" si="1"/>
        <v>0</v>
      </c>
      <c r="G16" s="320">
        <f>F16*C16</f>
        <v>0</v>
      </c>
      <c r="H16" s="320"/>
      <c r="I16" s="320">
        <f t="shared" si="2"/>
        <v>0</v>
      </c>
      <c r="J16" s="321">
        <f t="shared" si="6"/>
        <v>0</v>
      </c>
      <c r="K16" s="321">
        <f t="shared" si="3"/>
        <v>0</v>
      </c>
      <c r="L16" s="322" t="str">
        <f t="shared" si="7"/>
        <v xml:space="preserve"> </v>
      </c>
      <c r="M16" s="323" t="str">
        <f t="shared" si="4"/>
        <v xml:space="preserve"> </v>
      </c>
    </row>
    <row r="17" spans="1:13" ht="27" hidden="1" x14ac:dyDescent="0.35">
      <c r="A17" s="317" t="str">
        <f>IF(B17=0," ",CONCATENATE($B$6," 6"))</f>
        <v xml:space="preserve"> </v>
      </c>
      <c r="B17" s="318"/>
      <c r="C17" s="318"/>
      <c r="D17" s="319"/>
      <c r="E17" s="320">
        <f t="shared" si="0"/>
        <v>0</v>
      </c>
      <c r="F17" s="320">
        <f t="shared" si="1"/>
        <v>0</v>
      </c>
      <c r="G17" s="320">
        <f t="shared" ref="G17:G21" si="8">F17*C17</f>
        <v>0</v>
      </c>
      <c r="H17" s="320"/>
      <c r="I17" s="320">
        <f t="shared" si="2"/>
        <v>0</v>
      </c>
      <c r="J17" s="321">
        <f t="shared" si="6"/>
        <v>0</v>
      </c>
      <c r="K17" s="321">
        <f t="shared" si="3"/>
        <v>0</v>
      </c>
      <c r="L17" s="322" t="str">
        <f t="shared" si="7"/>
        <v xml:space="preserve"> </v>
      </c>
      <c r="M17" s="323" t="str">
        <f t="shared" si="4"/>
        <v xml:space="preserve"> </v>
      </c>
    </row>
    <row r="18" spans="1:13" ht="27" hidden="1" x14ac:dyDescent="0.35">
      <c r="A18" s="317" t="str">
        <f>IF(B18=0," ",CONCATENATE($B$6," 7"))</f>
        <v xml:space="preserve"> </v>
      </c>
      <c r="B18" s="318"/>
      <c r="C18" s="318"/>
      <c r="D18" s="319"/>
      <c r="E18" s="320">
        <f t="shared" si="0"/>
        <v>0</v>
      </c>
      <c r="F18" s="320">
        <f t="shared" si="1"/>
        <v>0</v>
      </c>
      <c r="G18" s="320">
        <f t="shared" si="8"/>
        <v>0</v>
      </c>
      <c r="H18" s="320"/>
      <c r="I18" s="320">
        <f t="shared" si="2"/>
        <v>0</v>
      </c>
      <c r="J18" s="321">
        <f t="shared" si="6"/>
        <v>0</v>
      </c>
      <c r="K18" s="321">
        <f t="shared" si="3"/>
        <v>0</v>
      </c>
      <c r="L18" s="322" t="str">
        <f t="shared" si="7"/>
        <v xml:space="preserve"> </v>
      </c>
      <c r="M18" s="323" t="str">
        <f t="shared" si="4"/>
        <v xml:space="preserve"> </v>
      </c>
    </row>
    <row r="19" spans="1:13" ht="27" hidden="1" x14ac:dyDescent="0.35">
      <c r="A19" s="317" t="str">
        <f>IF(B19=0," ",CONCATENATE($B$6," 8"))</f>
        <v xml:space="preserve"> </v>
      </c>
      <c r="B19" s="318"/>
      <c r="C19" s="318"/>
      <c r="D19" s="319"/>
      <c r="E19" s="320">
        <f t="shared" si="0"/>
        <v>0</v>
      </c>
      <c r="F19" s="320">
        <f t="shared" si="1"/>
        <v>0</v>
      </c>
      <c r="G19" s="320">
        <f t="shared" si="8"/>
        <v>0</v>
      </c>
      <c r="H19" s="320"/>
      <c r="I19" s="320">
        <f t="shared" si="2"/>
        <v>0</v>
      </c>
      <c r="J19" s="321">
        <f t="shared" si="6"/>
        <v>0</v>
      </c>
      <c r="K19" s="321">
        <f t="shared" si="3"/>
        <v>0</v>
      </c>
      <c r="L19" s="322" t="str">
        <f t="shared" si="7"/>
        <v xml:space="preserve"> </v>
      </c>
      <c r="M19" s="323" t="str">
        <f t="shared" si="4"/>
        <v xml:space="preserve"> </v>
      </c>
    </row>
    <row r="20" spans="1:13" ht="27" hidden="1" x14ac:dyDescent="0.35">
      <c r="A20" s="317" t="str">
        <f>IF(B20=0," ",CONCATENATE($B$6," 9"))</f>
        <v xml:space="preserve"> </v>
      </c>
      <c r="B20" s="318"/>
      <c r="C20" s="318"/>
      <c r="D20" s="319"/>
      <c r="E20" s="320">
        <f t="shared" si="0"/>
        <v>0</v>
      </c>
      <c r="F20" s="320">
        <f t="shared" si="1"/>
        <v>0</v>
      </c>
      <c r="G20" s="320">
        <f t="shared" si="8"/>
        <v>0</v>
      </c>
      <c r="H20" s="320"/>
      <c r="I20" s="320">
        <f t="shared" si="2"/>
        <v>0</v>
      </c>
      <c r="J20" s="321">
        <f t="shared" si="6"/>
        <v>0</v>
      </c>
      <c r="K20" s="321">
        <f t="shared" si="3"/>
        <v>0</v>
      </c>
      <c r="L20" s="322" t="str">
        <f t="shared" si="7"/>
        <v xml:space="preserve"> </v>
      </c>
      <c r="M20" s="323" t="str">
        <f t="shared" si="4"/>
        <v xml:space="preserve"> </v>
      </c>
    </row>
    <row r="21" spans="1:13" ht="27.5" hidden="1" thickBot="1" x14ac:dyDescent="0.4">
      <c r="A21" s="324" t="str">
        <f>IF(B21=0," ",CONCATENATE($B$6," 10"))</f>
        <v xml:space="preserve"> </v>
      </c>
      <c r="B21" s="325"/>
      <c r="C21" s="325"/>
      <c r="D21" s="326"/>
      <c r="E21" s="327">
        <f t="shared" si="0"/>
        <v>0</v>
      </c>
      <c r="F21" s="327">
        <f t="shared" si="1"/>
        <v>0</v>
      </c>
      <c r="G21" s="327">
        <f t="shared" si="8"/>
        <v>0</v>
      </c>
      <c r="H21" s="327"/>
      <c r="I21" s="327">
        <f t="shared" si="2"/>
        <v>0</v>
      </c>
      <c r="J21" s="328">
        <f t="shared" si="6"/>
        <v>0</v>
      </c>
      <c r="K21" s="329">
        <f t="shared" si="3"/>
        <v>0</v>
      </c>
      <c r="L21" s="330" t="str">
        <f t="shared" si="7"/>
        <v xml:space="preserve"> </v>
      </c>
      <c r="M21" s="331" t="str">
        <f t="shared" si="4"/>
        <v xml:space="preserve"> </v>
      </c>
    </row>
    <row r="22" spans="1:13" ht="27" x14ac:dyDescent="0.55000000000000004">
      <c r="A22" s="309" t="str">
        <f>IF(B22=0," ",CONCATENATE($E$6," 1"))</f>
        <v>ELEKTRISK 1</v>
      </c>
      <c r="B22" s="332">
        <v>15000</v>
      </c>
      <c r="C22" s="332">
        <v>200</v>
      </c>
      <c r="D22" s="311"/>
      <c r="E22" s="312">
        <f t="shared" si="0"/>
        <v>3000000</v>
      </c>
      <c r="F22" s="313">
        <f t="shared" ref="F22:F31" si="9">IF(B22=0,0,$E$7)</f>
        <v>8000</v>
      </c>
      <c r="G22" s="312">
        <f>F22*C22</f>
        <v>1600000</v>
      </c>
      <c r="H22" s="312"/>
      <c r="I22" s="313">
        <f t="shared" ref="I22:I31" si="10">IF(B22=0,0,$E$8)</f>
        <v>0</v>
      </c>
      <c r="J22" s="314">
        <f>E22-G22-I22</f>
        <v>1400000</v>
      </c>
      <c r="K22" s="314">
        <f>C22*$E$9/60</f>
        <v>300</v>
      </c>
      <c r="L22" s="315">
        <f>IF(B22=0," ",J22/K22)</f>
        <v>4666.666666666667</v>
      </c>
      <c r="M22" s="316">
        <f t="shared" si="4"/>
        <v>2</v>
      </c>
    </row>
    <row r="23" spans="1:13" ht="27" x14ac:dyDescent="0.35">
      <c r="A23" s="317" t="str">
        <f>IF(B23=0," ",CONCATENATE($E$6," 2"))</f>
        <v>ELEKTRISK 2</v>
      </c>
      <c r="B23" s="333">
        <v>14000</v>
      </c>
      <c r="C23" s="333">
        <v>300</v>
      </c>
      <c r="D23" s="319"/>
      <c r="E23" s="320">
        <f t="shared" si="0"/>
        <v>4200000</v>
      </c>
      <c r="F23" s="320">
        <f t="shared" si="9"/>
        <v>8000</v>
      </c>
      <c r="G23" s="320">
        <f t="shared" ref="G23:G31" si="11">F23*C23</f>
        <v>2400000</v>
      </c>
      <c r="H23" s="320"/>
      <c r="I23" s="320">
        <f t="shared" si="10"/>
        <v>0</v>
      </c>
      <c r="J23" s="321">
        <f t="shared" ref="J23:J31" si="12">E23-G23-I23</f>
        <v>1800000</v>
      </c>
      <c r="K23" s="321">
        <f t="shared" ref="K23:K31" si="13">C23*$E$9/60</f>
        <v>450</v>
      </c>
      <c r="L23" s="322">
        <f t="shared" ref="L23:L31" si="14">IF(B23=0," ",(J23-J22)/(K23-K22))</f>
        <v>2666.6666666666665</v>
      </c>
      <c r="M23" s="323">
        <f t="shared" si="4"/>
        <v>4</v>
      </c>
    </row>
    <row r="24" spans="1:13" ht="27" x14ac:dyDescent="0.35">
      <c r="A24" s="317" t="str">
        <f>IF(B24=0," ",CONCATENATE($E$6," 3"))</f>
        <v>ELEKTRISK 3</v>
      </c>
      <c r="B24" s="333">
        <v>13000</v>
      </c>
      <c r="C24" s="333">
        <v>500</v>
      </c>
      <c r="D24" s="319"/>
      <c r="E24" s="320">
        <f t="shared" si="0"/>
        <v>6500000</v>
      </c>
      <c r="F24" s="320">
        <f t="shared" si="9"/>
        <v>8000</v>
      </c>
      <c r="G24" s="320">
        <f t="shared" si="11"/>
        <v>4000000</v>
      </c>
      <c r="H24" s="320"/>
      <c r="I24" s="320">
        <f t="shared" si="10"/>
        <v>0</v>
      </c>
      <c r="J24" s="321">
        <f t="shared" si="12"/>
        <v>2500000</v>
      </c>
      <c r="K24" s="321">
        <f t="shared" si="13"/>
        <v>750</v>
      </c>
      <c r="L24" s="322">
        <f t="shared" si="14"/>
        <v>2333.3333333333335</v>
      </c>
      <c r="M24" s="323">
        <f t="shared" si="4"/>
        <v>5</v>
      </c>
    </row>
    <row r="25" spans="1:13" ht="27" x14ac:dyDescent="0.35">
      <c r="A25" s="317" t="str">
        <f>IF(B25=0," ",CONCATENATE($E$6," 4"))</f>
        <v>ELEKTRISK 4</v>
      </c>
      <c r="B25" s="333">
        <v>12000</v>
      </c>
      <c r="C25" s="333">
        <v>600</v>
      </c>
      <c r="D25" s="319"/>
      <c r="E25" s="320">
        <f t="shared" si="0"/>
        <v>7200000</v>
      </c>
      <c r="F25" s="320">
        <f t="shared" si="9"/>
        <v>8000</v>
      </c>
      <c r="G25" s="320">
        <f t="shared" si="11"/>
        <v>4800000</v>
      </c>
      <c r="H25" s="320"/>
      <c r="I25" s="320">
        <f t="shared" si="10"/>
        <v>0</v>
      </c>
      <c r="J25" s="321">
        <f t="shared" si="12"/>
        <v>2400000</v>
      </c>
      <c r="K25" s="321">
        <f t="shared" si="13"/>
        <v>900</v>
      </c>
      <c r="L25" s="322">
        <f t="shared" si="14"/>
        <v>-666.66666666666663</v>
      </c>
      <c r="M25" s="323">
        <f t="shared" si="4"/>
        <v>8</v>
      </c>
    </row>
    <row r="26" spans="1:13" ht="27" hidden="1" x14ac:dyDescent="0.35">
      <c r="A26" s="317" t="str">
        <f>IF(B26=0," ",CONCATENATE($E$6," 5"))</f>
        <v xml:space="preserve"> </v>
      </c>
      <c r="B26" s="333"/>
      <c r="C26" s="333"/>
      <c r="D26" s="319"/>
      <c r="E26" s="320">
        <f t="shared" si="0"/>
        <v>0</v>
      </c>
      <c r="F26" s="320">
        <f t="shared" si="9"/>
        <v>0</v>
      </c>
      <c r="G26" s="320">
        <f t="shared" si="11"/>
        <v>0</v>
      </c>
      <c r="H26" s="320"/>
      <c r="I26" s="320">
        <f t="shared" si="10"/>
        <v>0</v>
      </c>
      <c r="J26" s="321">
        <f>E26-G26-I26</f>
        <v>0</v>
      </c>
      <c r="K26" s="321">
        <f t="shared" si="13"/>
        <v>0</v>
      </c>
      <c r="L26" s="322" t="str">
        <f t="shared" si="14"/>
        <v xml:space="preserve"> </v>
      </c>
      <c r="M26" s="323" t="str">
        <f t="shared" si="4"/>
        <v xml:space="preserve"> </v>
      </c>
    </row>
    <row r="27" spans="1:13" ht="27" hidden="1" x14ac:dyDescent="0.35">
      <c r="A27" s="317" t="str">
        <f>IF(B27=0," ",CONCATENATE($E$6," 6"))</f>
        <v xml:space="preserve"> </v>
      </c>
      <c r="B27" s="333"/>
      <c r="C27" s="333"/>
      <c r="D27" s="319"/>
      <c r="E27" s="320">
        <f t="shared" si="0"/>
        <v>0</v>
      </c>
      <c r="F27" s="320">
        <f t="shared" si="9"/>
        <v>0</v>
      </c>
      <c r="G27" s="320">
        <f t="shared" si="11"/>
        <v>0</v>
      </c>
      <c r="H27" s="320"/>
      <c r="I27" s="320">
        <f t="shared" si="10"/>
        <v>0</v>
      </c>
      <c r="J27" s="321">
        <f t="shared" si="12"/>
        <v>0</v>
      </c>
      <c r="K27" s="321">
        <f t="shared" si="13"/>
        <v>0</v>
      </c>
      <c r="L27" s="322" t="str">
        <f t="shared" si="14"/>
        <v xml:space="preserve"> </v>
      </c>
      <c r="M27" s="323" t="str">
        <f t="shared" si="4"/>
        <v xml:space="preserve"> </v>
      </c>
    </row>
    <row r="28" spans="1:13" ht="27" hidden="1" x14ac:dyDescent="0.35">
      <c r="A28" s="317" t="str">
        <f>IF(B28=0," ",CONCATENATE($E$6," 7"))</f>
        <v xml:space="preserve"> </v>
      </c>
      <c r="B28" s="333"/>
      <c r="C28" s="333"/>
      <c r="D28" s="319"/>
      <c r="E28" s="320">
        <f t="shared" si="0"/>
        <v>0</v>
      </c>
      <c r="F28" s="320">
        <f t="shared" si="9"/>
        <v>0</v>
      </c>
      <c r="G28" s="320">
        <f t="shared" si="11"/>
        <v>0</v>
      </c>
      <c r="H28" s="320"/>
      <c r="I28" s="320">
        <f t="shared" si="10"/>
        <v>0</v>
      </c>
      <c r="J28" s="321">
        <f t="shared" si="12"/>
        <v>0</v>
      </c>
      <c r="K28" s="321">
        <f t="shared" si="13"/>
        <v>0</v>
      </c>
      <c r="L28" s="322" t="str">
        <f t="shared" si="14"/>
        <v xml:space="preserve"> </v>
      </c>
      <c r="M28" s="323" t="str">
        <f t="shared" si="4"/>
        <v xml:space="preserve"> </v>
      </c>
    </row>
    <row r="29" spans="1:13" ht="27" hidden="1" x14ac:dyDescent="0.35">
      <c r="A29" s="317" t="str">
        <f>IF(B29=0," ",CONCATENATE($E$6," 8"))</f>
        <v xml:space="preserve"> </v>
      </c>
      <c r="B29" s="333"/>
      <c r="C29" s="333"/>
      <c r="D29" s="319"/>
      <c r="E29" s="320">
        <f t="shared" si="0"/>
        <v>0</v>
      </c>
      <c r="F29" s="320">
        <f t="shared" si="9"/>
        <v>0</v>
      </c>
      <c r="G29" s="320">
        <f t="shared" si="11"/>
        <v>0</v>
      </c>
      <c r="H29" s="320"/>
      <c r="I29" s="320">
        <f t="shared" si="10"/>
        <v>0</v>
      </c>
      <c r="J29" s="321">
        <f t="shared" si="12"/>
        <v>0</v>
      </c>
      <c r="K29" s="321">
        <f t="shared" si="13"/>
        <v>0</v>
      </c>
      <c r="L29" s="322" t="str">
        <f t="shared" si="14"/>
        <v xml:space="preserve"> </v>
      </c>
      <c r="M29" s="323" t="str">
        <f t="shared" si="4"/>
        <v xml:space="preserve"> </v>
      </c>
    </row>
    <row r="30" spans="1:13" ht="27" hidden="1" x14ac:dyDescent="0.35">
      <c r="A30" s="317" t="str">
        <f>IF(B30=0," ",CONCATENATE($E$6," 9"))</f>
        <v xml:space="preserve"> </v>
      </c>
      <c r="B30" s="333"/>
      <c r="C30" s="333"/>
      <c r="D30" s="319"/>
      <c r="E30" s="320">
        <f t="shared" si="0"/>
        <v>0</v>
      </c>
      <c r="F30" s="320">
        <f t="shared" si="9"/>
        <v>0</v>
      </c>
      <c r="G30" s="320">
        <f t="shared" si="11"/>
        <v>0</v>
      </c>
      <c r="H30" s="320"/>
      <c r="I30" s="320">
        <f t="shared" si="10"/>
        <v>0</v>
      </c>
      <c r="J30" s="321">
        <f t="shared" si="12"/>
        <v>0</v>
      </c>
      <c r="K30" s="321">
        <f t="shared" si="13"/>
        <v>0</v>
      </c>
      <c r="L30" s="322" t="str">
        <f t="shared" si="14"/>
        <v xml:space="preserve"> </v>
      </c>
      <c r="M30" s="323" t="str">
        <f t="shared" si="4"/>
        <v xml:space="preserve"> </v>
      </c>
    </row>
    <row r="31" spans="1:13" ht="27.5" hidden="1" thickBot="1" x14ac:dyDescent="0.4">
      <c r="A31" s="324" t="str">
        <f>IF(B31=0," ",CONCATENATE($E$6," 10"))</f>
        <v xml:space="preserve"> </v>
      </c>
      <c r="B31" s="334"/>
      <c r="C31" s="334"/>
      <c r="D31" s="326"/>
      <c r="E31" s="327">
        <f t="shared" si="0"/>
        <v>0</v>
      </c>
      <c r="F31" s="327">
        <f t="shared" si="9"/>
        <v>0</v>
      </c>
      <c r="G31" s="327">
        <f t="shared" si="11"/>
        <v>0</v>
      </c>
      <c r="H31" s="327"/>
      <c r="I31" s="327">
        <f t="shared" si="10"/>
        <v>0</v>
      </c>
      <c r="J31" s="328">
        <f t="shared" si="12"/>
        <v>0</v>
      </c>
      <c r="K31" s="329">
        <f t="shared" si="13"/>
        <v>0</v>
      </c>
      <c r="L31" s="330" t="str">
        <f t="shared" si="14"/>
        <v xml:space="preserve"> </v>
      </c>
      <c r="M31" s="331" t="str">
        <f t="shared" si="4"/>
        <v xml:space="preserve"> </v>
      </c>
    </row>
    <row r="32" spans="1:13" ht="27" hidden="1" x14ac:dyDescent="0.55000000000000004">
      <c r="A32" s="309" t="str">
        <f>IF(B32=0," ",CONCATENATE($G$6," 1"))</f>
        <v xml:space="preserve"> </v>
      </c>
      <c r="B32" s="335"/>
      <c r="C32" s="335"/>
      <c r="D32" s="311"/>
      <c r="E32" s="312">
        <f t="shared" si="0"/>
        <v>0</v>
      </c>
      <c r="F32" s="313">
        <f t="shared" ref="F32:F41" si="15">IF(B32=0,0,$G$7)</f>
        <v>0</v>
      </c>
      <c r="G32" s="312">
        <f>F32*C32</f>
        <v>0</v>
      </c>
      <c r="H32" s="312"/>
      <c r="I32" s="313">
        <f t="shared" ref="I32:I41" si="16">IF(B32=0,0,$G$8)</f>
        <v>0</v>
      </c>
      <c r="J32" s="314">
        <f>E32-G32-I32</f>
        <v>0</v>
      </c>
      <c r="K32" s="314">
        <f>C32*$G$9/60</f>
        <v>0</v>
      </c>
      <c r="L32" s="315" t="str">
        <f>IF(B32=0," ",J32/K32)</f>
        <v xml:space="preserve"> </v>
      </c>
      <c r="M32" s="316" t="str">
        <f t="shared" si="4"/>
        <v xml:space="preserve"> </v>
      </c>
    </row>
    <row r="33" spans="1:13" ht="27" hidden="1" x14ac:dyDescent="0.35">
      <c r="A33" s="317" t="str">
        <f>IF(B33=0," ",CONCATENATE($G$6," 2"))</f>
        <v xml:space="preserve"> </v>
      </c>
      <c r="B33" s="336"/>
      <c r="C33" s="336"/>
      <c r="D33" s="319"/>
      <c r="E33" s="320">
        <f t="shared" si="0"/>
        <v>0</v>
      </c>
      <c r="F33" s="320">
        <f t="shared" si="15"/>
        <v>0</v>
      </c>
      <c r="G33" s="337">
        <f t="shared" ref="G33:G51" si="17">F33*C33</f>
        <v>0</v>
      </c>
      <c r="H33" s="337"/>
      <c r="I33" s="320">
        <f t="shared" si="16"/>
        <v>0</v>
      </c>
      <c r="J33" s="321">
        <f t="shared" ref="J33:J51" si="18">E33-G33-I33</f>
        <v>0</v>
      </c>
      <c r="K33" s="321">
        <f t="shared" ref="K33:K41" si="19">C33*$G$9/60</f>
        <v>0</v>
      </c>
      <c r="L33" s="322" t="str">
        <f t="shared" ref="L33:L41" si="20">IF(B33=0," ",(J33-J32)/(K33-K32))</f>
        <v xml:space="preserve"> </v>
      </c>
      <c r="M33" s="323" t="str">
        <f t="shared" si="4"/>
        <v xml:space="preserve"> </v>
      </c>
    </row>
    <row r="34" spans="1:13" ht="27" hidden="1" x14ac:dyDescent="0.35">
      <c r="A34" s="317" t="str">
        <f>IF(B34=0," ",CONCATENATE($G$6," 3"))</f>
        <v xml:space="preserve"> </v>
      </c>
      <c r="B34" s="336"/>
      <c r="C34" s="336"/>
      <c r="D34" s="319"/>
      <c r="E34" s="320">
        <f t="shared" si="0"/>
        <v>0</v>
      </c>
      <c r="F34" s="320">
        <f t="shared" si="15"/>
        <v>0</v>
      </c>
      <c r="G34" s="337">
        <f t="shared" si="17"/>
        <v>0</v>
      </c>
      <c r="H34" s="337"/>
      <c r="I34" s="320">
        <f t="shared" si="16"/>
        <v>0</v>
      </c>
      <c r="J34" s="321">
        <f t="shared" si="18"/>
        <v>0</v>
      </c>
      <c r="K34" s="321">
        <f t="shared" si="19"/>
        <v>0</v>
      </c>
      <c r="L34" s="322" t="str">
        <f t="shared" si="20"/>
        <v xml:space="preserve"> </v>
      </c>
      <c r="M34" s="323" t="str">
        <f t="shared" si="4"/>
        <v xml:space="preserve"> </v>
      </c>
    </row>
    <row r="35" spans="1:13" ht="27" hidden="1" x14ac:dyDescent="0.35">
      <c r="A35" s="317" t="str">
        <f>IF(B35=0," ",CONCATENATE($G$6," 4"))</f>
        <v xml:space="preserve"> </v>
      </c>
      <c r="B35" s="336"/>
      <c r="C35" s="336"/>
      <c r="D35" s="319"/>
      <c r="E35" s="320">
        <f t="shared" si="0"/>
        <v>0</v>
      </c>
      <c r="F35" s="320">
        <f t="shared" si="15"/>
        <v>0</v>
      </c>
      <c r="G35" s="337">
        <f t="shared" si="17"/>
        <v>0</v>
      </c>
      <c r="H35" s="337"/>
      <c r="I35" s="320">
        <f t="shared" si="16"/>
        <v>0</v>
      </c>
      <c r="J35" s="321">
        <f t="shared" si="18"/>
        <v>0</v>
      </c>
      <c r="K35" s="321">
        <f t="shared" si="19"/>
        <v>0</v>
      </c>
      <c r="L35" s="322" t="str">
        <f t="shared" si="20"/>
        <v xml:space="preserve"> </v>
      </c>
      <c r="M35" s="323" t="str">
        <f t="shared" si="4"/>
        <v xml:space="preserve"> </v>
      </c>
    </row>
    <row r="36" spans="1:13" ht="27" hidden="1" x14ac:dyDescent="0.35">
      <c r="A36" s="317" t="str">
        <f>IF(B36=0," ",CONCATENATE($G$6," 5"))</f>
        <v xml:space="preserve"> </v>
      </c>
      <c r="B36" s="336"/>
      <c r="C36" s="336"/>
      <c r="D36" s="319"/>
      <c r="E36" s="320">
        <f t="shared" si="0"/>
        <v>0</v>
      </c>
      <c r="F36" s="320">
        <f t="shared" si="15"/>
        <v>0</v>
      </c>
      <c r="G36" s="337">
        <f t="shared" si="17"/>
        <v>0</v>
      </c>
      <c r="H36" s="337"/>
      <c r="I36" s="320">
        <f t="shared" si="16"/>
        <v>0</v>
      </c>
      <c r="J36" s="321">
        <f t="shared" si="18"/>
        <v>0</v>
      </c>
      <c r="K36" s="321">
        <f t="shared" si="19"/>
        <v>0</v>
      </c>
      <c r="L36" s="322" t="str">
        <f t="shared" si="20"/>
        <v xml:space="preserve"> </v>
      </c>
      <c r="M36" s="323" t="str">
        <f t="shared" si="4"/>
        <v xml:space="preserve"> </v>
      </c>
    </row>
    <row r="37" spans="1:13" ht="27" hidden="1" x14ac:dyDescent="0.35">
      <c r="A37" s="317" t="str">
        <f>IF(B37=0," ",CONCATENATE($G$6," 6"))</f>
        <v xml:space="preserve"> </v>
      </c>
      <c r="B37" s="336"/>
      <c r="C37" s="336"/>
      <c r="D37" s="319"/>
      <c r="E37" s="320">
        <f t="shared" si="0"/>
        <v>0</v>
      </c>
      <c r="F37" s="320">
        <f t="shared" si="15"/>
        <v>0</v>
      </c>
      <c r="G37" s="337">
        <f t="shared" si="17"/>
        <v>0</v>
      </c>
      <c r="H37" s="337"/>
      <c r="I37" s="320">
        <f t="shared" si="16"/>
        <v>0</v>
      </c>
      <c r="J37" s="321">
        <f t="shared" si="18"/>
        <v>0</v>
      </c>
      <c r="K37" s="321">
        <f t="shared" si="19"/>
        <v>0</v>
      </c>
      <c r="L37" s="322" t="str">
        <f t="shared" si="20"/>
        <v xml:space="preserve"> </v>
      </c>
      <c r="M37" s="323" t="str">
        <f t="shared" si="4"/>
        <v xml:space="preserve"> </v>
      </c>
    </row>
    <row r="38" spans="1:13" ht="27" hidden="1" x14ac:dyDescent="0.35">
      <c r="A38" s="317" t="str">
        <f>IF(B38=0," ",CONCATENATE($G$6," 7"))</f>
        <v xml:space="preserve"> </v>
      </c>
      <c r="B38" s="336"/>
      <c r="C38" s="336"/>
      <c r="D38" s="319"/>
      <c r="E38" s="320">
        <f t="shared" si="0"/>
        <v>0</v>
      </c>
      <c r="F38" s="320">
        <f t="shared" si="15"/>
        <v>0</v>
      </c>
      <c r="G38" s="337">
        <f t="shared" si="17"/>
        <v>0</v>
      </c>
      <c r="H38" s="337"/>
      <c r="I38" s="320">
        <f t="shared" si="16"/>
        <v>0</v>
      </c>
      <c r="J38" s="321">
        <f t="shared" si="18"/>
        <v>0</v>
      </c>
      <c r="K38" s="321">
        <f t="shared" si="19"/>
        <v>0</v>
      </c>
      <c r="L38" s="322" t="str">
        <f t="shared" si="20"/>
        <v xml:space="preserve"> </v>
      </c>
      <c r="M38" s="323" t="str">
        <f t="shared" si="4"/>
        <v xml:space="preserve"> </v>
      </c>
    </row>
    <row r="39" spans="1:13" ht="27" hidden="1" x14ac:dyDescent="0.35">
      <c r="A39" s="317" t="str">
        <f>IF(B39=0," ",CONCATENATE($G$6," 8"))</f>
        <v xml:space="preserve"> </v>
      </c>
      <c r="B39" s="336"/>
      <c r="C39" s="336"/>
      <c r="D39" s="319"/>
      <c r="E39" s="320">
        <f t="shared" si="0"/>
        <v>0</v>
      </c>
      <c r="F39" s="320">
        <f t="shared" si="15"/>
        <v>0</v>
      </c>
      <c r="G39" s="337">
        <f t="shared" si="17"/>
        <v>0</v>
      </c>
      <c r="H39" s="337"/>
      <c r="I39" s="320">
        <f t="shared" si="16"/>
        <v>0</v>
      </c>
      <c r="J39" s="321">
        <f t="shared" si="18"/>
        <v>0</v>
      </c>
      <c r="K39" s="321">
        <f t="shared" si="19"/>
        <v>0</v>
      </c>
      <c r="L39" s="322" t="str">
        <f t="shared" si="20"/>
        <v xml:space="preserve"> </v>
      </c>
      <c r="M39" s="323" t="str">
        <f t="shared" si="4"/>
        <v xml:space="preserve"> </v>
      </c>
    </row>
    <row r="40" spans="1:13" ht="27" hidden="1" x14ac:dyDescent="0.35">
      <c r="A40" s="317" t="str">
        <f>IF(B40=0," ",CONCATENATE($G$6," 9"))</f>
        <v xml:space="preserve"> </v>
      </c>
      <c r="B40" s="336"/>
      <c r="C40" s="336"/>
      <c r="D40" s="319"/>
      <c r="E40" s="320">
        <f t="shared" si="0"/>
        <v>0</v>
      </c>
      <c r="F40" s="320">
        <f t="shared" si="15"/>
        <v>0</v>
      </c>
      <c r="G40" s="337">
        <f t="shared" si="17"/>
        <v>0</v>
      </c>
      <c r="H40" s="337"/>
      <c r="I40" s="320">
        <f t="shared" si="16"/>
        <v>0</v>
      </c>
      <c r="J40" s="321">
        <f t="shared" si="18"/>
        <v>0</v>
      </c>
      <c r="K40" s="321">
        <f t="shared" si="19"/>
        <v>0</v>
      </c>
      <c r="L40" s="322" t="str">
        <f t="shared" si="20"/>
        <v xml:space="preserve"> </v>
      </c>
      <c r="M40" s="323" t="str">
        <f t="shared" si="4"/>
        <v xml:space="preserve"> </v>
      </c>
    </row>
    <row r="41" spans="1:13" ht="27.5" hidden="1" thickBot="1" x14ac:dyDescent="0.4">
      <c r="A41" s="324" t="str">
        <f>IF(B41=0," ",CONCATENATE($G$6," 10"))</f>
        <v xml:space="preserve"> </v>
      </c>
      <c r="B41" s="338"/>
      <c r="C41" s="338"/>
      <c r="D41" s="326"/>
      <c r="E41" s="327">
        <f t="shared" si="0"/>
        <v>0</v>
      </c>
      <c r="F41" s="327">
        <f t="shared" si="15"/>
        <v>0</v>
      </c>
      <c r="G41" s="339">
        <f t="shared" si="17"/>
        <v>0</v>
      </c>
      <c r="H41" s="339"/>
      <c r="I41" s="327">
        <f t="shared" si="16"/>
        <v>0</v>
      </c>
      <c r="J41" s="329">
        <f t="shared" si="18"/>
        <v>0</v>
      </c>
      <c r="K41" s="329">
        <f t="shared" si="19"/>
        <v>0</v>
      </c>
      <c r="L41" s="330" t="str">
        <f t="shared" si="20"/>
        <v xml:space="preserve"> </v>
      </c>
      <c r="M41" s="331" t="str">
        <f t="shared" si="4"/>
        <v xml:space="preserve"> </v>
      </c>
    </row>
    <row r="42" spans="1:13" ht="27" hidden="1" x14ac:dyDescent="0.55000000000000004">
      <c r="A42" s="309" t="str">
        <f>IF(B42=0," ",CONCATENATE($J$6," 1"))</f>
        <v xml:space="preserve"> </v>
      </c>
      <c r="B42" s="340"/>
      <c r="C42" s="340"/>
      <c r="D42" s="311"/>
      <c r="E42" s="312">
        <f t="shared" si="0"/>
        <v>0</v>
      </c>
      <c r="F42" s="313">
        <f t="shared" ref="F42:F51" si="21">IF(B42=0,0,$J$7)</f>
        <v>0</v>
      </c>
      <c r="G42" s="312">
        <f t="shared" si="17"/>
        <v>0</v>
      </c>
      <c r="H42" s="312"/>
      <c r="I42" s="313">
        <f t="shared" ref="I42:I51" si="22">IF(B42=0,0,$J$8)</f>
        <v>0</v>
      </c>
      <c r="J42" s="314">
        <f t="shared" si="18"/>
        <v>0</v>
      </c>
      <c r="K42" s="314">
        <f>C42*$J$9/60</f>
        <v>0</v>
      </c>
      <c r="L42" s="315" t="str">
        <f>IF(B42=0," ",J42/K42)</f>
        <v xml:space="preserve"> </v>
      </c>
      <c r="M42" s="316" t="str">
        <f t="shared" si="4"/>
        <v xml:space="preserve"> </v>
      </c>
    </row>
    <row r="43" spans="1:13" ht="27" hidden="1" x14ac:dyDescent="0.35">
      <c r="A43" s="317" t="str">
        <f>IF(B43=0," ",CONCATENATE($J$6," 2"))</f>
        <v xml:space="preserve"> </v>
      </c>
      <c r="B43" s="341"/>
      <c r="C43" s="341"/>
      <c r="D43" s="319"/>
      <c r="E43" s="320">
        <f t="shared" si="0"/>
        <v>0</v>
      </c>
      <c r="F43" s="320">
        <f t="shared" si="21"/>
        <v>0</v>
      </c>
      <c r="G43" s="337">
        <f t="shared" si="17"/>
        <v>0</v>
      </c>
      <c r="H43" s="337"/>
      <c r="I43" s="320">
        <f t="shared" si="22"/>
        <v>0</v>
      </c>
      <c r="J43" s="321">
        <f t="shared" si="18"/>
        <v>0</v>
      </c>
      <c r="K43" s="321">
        <f>C43*$J$9/60</f>
        <v>0</v>
      </c>
      <c r="L43" s="322" t="str">
        <f t="shared" ref="L43:L51" si="23">IF(B43=0," ",(J43-J42)/(K43-K42))</f>
        <v xml:space="preserve"> </v>
      </c>
      <c r="M43" s="323" t="str">
        <f t="shared" si="4"/>
        <v xml:space="preserve"> </v>
      </c>
    </row>
    <row r="44" spans="1:13" ht="27" hidden="1" x14ac:dyDescent="0.35">
      <c r="A44" s="317" t="str">
        <f>IF(B44=0," ",CONCATENATE($J$6," 3"))</f>
        <v xml:space="preserve"> </v>
      </c>
      <c r="B44" s="341"/>
      <c r="C44" s="341"/>
      <c r="D44" s="319"/>
      <c r="E44" s="320">
        <f t="shared" si="0"/>
        <v>0</v>
      </c>
      <c r="F44" s="320">
        <f t="shared" si="21"/>
        <v>0</v>
      </c>
      <c r="G44" s="337">
        <f t="shared" si="17"/>
        <v>0</v>
      </c>
      <c r="H44" s="337"/>
      <c r="I44" s="320">
        <f t="shared" si="22"/>
        <v>0</v>
      </c>
      <c r="J44" s="321">
        <f t="shared" si="18"/>
        <v>0</v>
      </c>
      <c r="K44" s="321">
        <f t="shared" ref="K44:K51" si="24">C44*$J$9/60</f>
        <v>0</v>
      </c>
      <c r="L44" s="322" t="str">
        <f t="shared" si="23"/>
        <v xml:space="preserve"> </v>
      </c>
      <c r="M44" s="323" t="str">
        <f t="shared" si="4"/>
        <v xml:space="preserve"> </v>
      </c>
    </row>
    <row r="45" spans="1:13" ht="27" hidden="1" x14ac:dyDescent="0.35">
      <c r="A45" s="317" t="str">
        <f>IF(B45=0," ",CONCATENATE($J$6," 4"))</f>
        <v xml:space="preserve"> </v>
      </c>
      <c r="B45" s="341"/>
      <c r="C45" s="341"/>
      <c r="D45" s="319"/>
      <c r="E45" s="320">
        <f t="shared" si="0"/>
        <v>0</v>
      </c>
      <c r="F45" s="320">
        <f t="shared" si="21"/>
        <v>0</v>
      </c>
      <c r="G45" s="337">
        <f t="shared" si="17"/>
        <v>0</v>
      </c>
      <c r="H45" s="337"/>
      <c r="I45" s="320">
        <f t="shared" si="22"/>
        <v>0</v>
      </c>
      <c r="J45" s="321">
        <f t="shared" si="18"/>
        <v>0</v>
      </c>
      <c r="K45" s="321">
        <f t="shared" si="24"/>
        <v>0</v>
      </c>
      <c r="L45" s="322" t="str">
        <f t="shared" si="23"/>
        <v xml:space="preserve"> </v>
      </c>
      <c r="M45" s="323" t="str">
        <f t="shared" si="4"/>
        <v xml:space="preserve"> </v>
      </c>
    </row>
    <row r="46" spans="1:13" ht="27" hidden="1" x14ac:dyDescent="0.35">
      <c r="A46" s="317" t="str">
        <f>IF(B46=0," ",CONCATENATE($J$6," 5"))</f>
        <v xml:space="preserve"> </v>
      </c>
      <c r="B46" s="341"/>
      <c r="C46" s="341"/>
      <c r="D46" s="319"/>
      <c r="E46" s="320">
        <f t="shared" si="0"/>
        <v>0</v>
      </c>
      <c r="F46" s="320">
        <f t="shared" si="21"/>
        <v>0</v>
      </c>
      <c r="G46" s="337">
        <f t="shared" si="17"/>
        <v>0</v>
      </c>
      <c r="H46" s="337"/>
      <c r="I46" s="320">
        <f t="shared" si="22"/>
        <v>0</v>
      </c>
      <c r="J46" s="321">
        <f t="shared" si="18"/>
        <v>0</v>
      </c>
      <c r="K46" s="321">
        <f t="shared" si="24"/>
        <v>0</v>
      </c>
      <c r="L46" s="322" t="str">
        <f t="shared" si="23"/>
        <v xml:space="preserve"> </v>
      </c>
      <c r="M46" s="323" t="str">
        <f t="shared" si="4"/>
        <v xml:space="preserve"> </v>
      </c>
    </row>
    <row r="47" spans="1:13" ht="27" hidden="1" x14ac:dyDescent="0.35">
      <c r="A47" s="317" t="str">
        <f>IF(B47=0," ",CONCATENATE($J$6," 6"))</f>
        <v xml:space="preserve"> </v>
      </c>
      <c r="B47" s="341"/>
      <c r="C47" s="341"/>
      <c r="D47" s="319"/>
      <c r="E47" s="320">
        <f t="shared" si="0"/>
        <v>0</v>
      </c>
      <c r="F47" s="320">
        <f t="shared" si="21"/>
        <v>0</v>
      </c>
      <c r="G47" s="337">
        <f t="shared" si="17"/>
        <v>0</v>
      </c>
      <c r="H47" s="337"/>
      <c r="I47" s="320">
        <f t="shared" si="22"/>
        <v>0</v>
      </c>
      <c r="J47" s="321">
        <f t="shared" si="18"/>
        <v>0</v>
      </c>
      <c r="K47" s="321">
        <f t="shared" si="24"/>
        <v>0</v>
      </c>
      <c r="L47" s="322" t="str">
        <f t="shared" si="23"/>
        <v xml:space="preserve"> </v>
      </c>
      <c r="M47" s="323" t="str">
        <f t="shared" si="4"/>
        <v xml:space="preserve"> </v>
      </c>
    </row>
    <row r="48" spans="1:13" ht="27" hidden="1" x14ac:dyDescent="0.35">
      <c r="A48" s="317" t="str">
        <f>IF(B48=0," ",CONCATENATE($J$6," 7"))</f>
        <v xml:space="preserve"> </v>
      </c>
      <c r="B48" s="341"/>
      <c r="C48" s="341"/>
      <c r="D48" s="319"/>
      <c r="E48" s="320">
        <f t="shared" si="0"/>
        <v>0</v>
      </c>
      <c r="F48" s="320">
        <f t="shared" si="21"/>
        <v>0</v>
      </c>
      <c r="G48" s="337">
        <f t="shared" si="17"/>
        <v>0</v>
      </c>
      <c r="H48" s="337"/>
      <c r="I48" s="320">
        <f t="shared" si="22"/>
        <v>0</v>
      </c>
      <c r="J48" s="321">
        <f t="shared" si="18"/>
        <v>0</v>
      </c>
      <c r="K48" s="321">
        <f t="shared" si="24"/>
        <v>0</v>
      </c>
      <c r="L48" s="322" t="str">
        <f t="shared" si="23"/>
        <v xml:space="preserve"> </v>
      </c>
      <c r="M48" s="323" t="str">
        <f t="shared" si="4"/>
        <v xml:space="preserve"> </v>
      </c>
    </row>
    <row r="49" spans="1:13" ht="27" hidden="1" x14ac:dyDescent="0.35">
      <c r="A49" s="317" t="str">
        <f>IF(B49=0," ",CONCATENATE($J$6," 8"))</f>
        <v xml:space="preserve"> </v>
      </c>
      <c r="B49" s="341"/>
      <c r="C49" s="341"/>
      <c r="D49" s="319"/>
      <c r="E49" s="320">
        <f t="shared" si="0"/>
        <v>0</v>
      </c>
      <c r="F49" s="320">
        <f t="shared" si="21"/>
        <v>0</v>
      </c>
      <c r="G49" s="337">
        <f t="shared" si="17"/>
        <v>0</v>
      </c>
      <c r="H49" s="337"/>
      <c r="I49" s="320">
        <f t="shared" si="22"/>
        <v>0</v>
      </c>
      <c r="J49" s="321">
        <f t="shared" si="18"/>
        <v>0</v>
      </c>
      <c r="K49" s="321">
        <f t="shared" si="24"/>
        <v>0</v>
      </c>
      <c r="L49" s="322" t="str">
        <f t="shared" si="23"/>
        <v xml:space="preserve"> </v>
      </c>
      <c r="M49" s="323" t="str">
        <f t="shared" si="4"/>
        <v xml:space="preserve"> </v>
      </c>
    </row>
    <row r="50" spans="1:13" ht="27" hidden="1" x14ac:dyDescent="0.35">
      <c r="A50" s="317" t="str">
        <f>IF(B50=0," ",CONCATENATE($J$6," 9"))</f>
        <v xml:space="preserve"> </v>
      </c>
      <c r="B50" s="341"/>
      <c r="C50" s="341"/>
      <c r="D50" s="319"/>
      <c r="E50" s="320">
        <f t="shared" si="0"/>
        <v>0</v>
      </c>
      <c r="F50" s="320">
        <f t="shared" si="21"/>
        <v>0</v>
      </c>
      <c r="G50" s="337">
        <f t="shared" si="17"/>
        <v>0</v>
      </c>
      <c r="H50" s="337"/>
      <c r="I50" s="320">
        <f t="shared" si="22"/>
        <v>0</v>
      </c>
      <c r="J50" s="321">
        <f t="shared" si="18"/>
        <v>0</v>
      </c>
      <c r="K50" s="321">
        <f t="shared" si="24"/>
        <v>0</v>
      </c>
      <c r="L50" s="322" t="str">
        <f t="shared" si="23"/>
        <v xml:space="preserve"> </v>
      </c>
      <c r="M50" s="323" t="str">
        <f t="shared" si="4"/>
        <v xml:space="preserve"> </v>
      </c>
    </row>
    <row r="51" spans="1:13" ht="27.5" hidden="1" thickBot="1" x14ac:dyDescent="0.4">
      <c r="A51" s="342" t="str">
        <f>IF(B51=0," ",CONCATENATE($J$6," 10"))</f>
        <v xml:space="preserve"> </v>
      </c>
      <c r="B51" s="343"/>
      <c r="C51" s="343"/>
      <c r="D51" s="344"/>
      <c r="E51" s="345">
        <f t="shared" si="0"/>
        <v>0</v>
      </c>
      <c r="F51" s="345">
        <f t="shared" si="21"/>
        <v>0</v>
      </c>
      <c r="G51" s="346">
        <f t="shared" si="17"/>
        <v>0</v>
      </c>
      <c r="H51" s="346"/>
      <c r="I51" s="345">
        <f t="shared" si="22"/>
        <v>0</v>
      </c>
      <c r="J51" s="347">
        <f t="shared" si="18"/>
        <v>0</v>
      </c>
      <c r="K51" s="347">
        <f t="shared" si="24"/>
        <v>0</v>
      </c>
      <c r="L51" s="348" t="str">
        <f t="shared" si="23"/>
        <v xml:space="preserve"> </v>
      </c>
      <c r="M51" s="349" t="str">
        <f t="shared" si="4"/>
        <v xml:space="preserve"> </v>
      </c>
    </row>
    <row r="52" spans="1:13" hidden="1" x14ac:dyDescent="0.35">
      <c r="L52" s="350"/>
      <c r="M52" s="351">
        <f>MAX(M12:M51)</f>
        <v>8</v>
      </c>
    </row>
    <row r="53" spans="1:13" ht="15" thickBot="1" x14ac:dyDescent="0.4">
      <c r="L53" s="350"/>
      <c r="M53" s="352"/>
    </row>
    <row r="54" spans="1:13" x14ac:dyDescent="0.35">
      <c r="A54" s="309" t="str">
        <f>A2</f>
        <v>Produktionskapacitet</v>
      </c>
      <c r="B54" s="353">
        <f>B2</f>
        <v>780</v>
      </c>
    </row>
    <row r="55" spans="1:13" x14ac:dyDescent="0.35">
      <c r="A55" s="317" t="str">
        <f>A3</f>
        <v>Ekstra timer</v>
      </c>
      <c r="B55" s="354">
        <f>B3</f>
        <v>350</v>
      </c>
    </row>
    <row r="56" spans="1:13" x14ac:dyDescent="0.35">
      <c r="A56" s="317" t="s">
        <v>239</v>
      </c>
      <c r="B56" s="354">
        <f>SUM(B54:B55)</f>
        <v>1130</v>
      </c>
    </row>
    <row r="57" spans="1:13" ht="15" thickBot="1" x14ac:dyDescent="0.4">
      <c r="A57" s="342" t="str">
        <f>A4</f>
        <v>tillæg for overarbejde</v>
      </c>
      <c r="B57" s="355">
        <f>B4</f>
        <v>400</v>
      </c>
    </row>
    <row r="58" spans="1:13" x14ac:dyDescent="0.35">
      <c r="B58" s="356"/>
    </row>
    <row r="59" spans="1:13" ht="15" thickBot="1" x14ac:dyDescent="0.4">
      <c r="A59" s="294" t="s">
        <v>240</v>
      </c>
      <c r="B59" s="296"/>
    </row>
    <row r="60" spans="1:13" ht="58.5" thickBot="1" x14ac:dyDescent="0.4">
      <c r="A60" s="357" t="s">
        <v>238</v>
      </c>
      <c r="B60" s="358" t="s">
        <v>241</v>
      </c>
      <c r="C60" s="358" t="s">
        <v>242</v>
      </c>
      <c r="D60" s="359" t="s">
        <v>243</v>
      </c>
      <c r="E60" s="359" t="s">
        <v>243</v>
      </c>
      <c r="F60" s="359" t="s">
        <v>244</v>
      </c>
      <c r="G60" s="359" t="s">
        <v>245</v>
      </c>
      <c r="H60" s="359" t="s">
        <v>246</v>
      </c>
      <c r="I60" s="360" t="s">
        <v>247</v>
      </c>
      <c r="J60" s="361" t="s">
        <v>248</v>
      </c>
    </row>
    <row r="61" spans="1:13" ht="15" hidden="1" thickBot="1" x14ac:dyDescent="0.4">
      <c r="A61" s="362"/>
      <c r="B61" s="363"/>
      <c r="C61" s="364">
        <f>C62</f>
        <v>6000</v>
      </c>
      <c r="D61" s="364"/>
      <c r="E61" s="365"/>
      <c r="F61" s="365"/>
      <c r="G61" s="365"/>
      <c r="H61" s="365"/>
      <c r="I61" s="366"/>
      <c r="J61" s="367">
        <v>0</v>
      </c>
    </row>
    <row r="62" spans="1:13" x14ac:dyDescent="0.35">
      <c r="A62" s="368">
        <v>1</v>
      </c>
      <c r="B62" s="369" t="str">
        <f t="shared" ref="B62:B101" si="25">IF(C62=$L$12,$A$12,IF(C62=$L$13,$A$13,IF(C62=$L$14,$A$14,IF(C62=$L$15,$A$15,IF(C62=$L$16,$A$16,IF(C62=$L$17,$A$17,IF(C62=$L$18,$A$18,IF(C62=$L$19,$A$19,IF(C62=$L$20,$A$20,IF(C62=$L$21,$A$21,IF(C62=$L$22,$A$22,IF(C62=$L$23,$A$23,IF(C62=$L$24,$A$24,IF(C62=$L$25,$A$25,IF(C62=$L$26,$A$26,IF(C62=$L$27,$A$27,IF(C62=$L$28,$A$28,IF(C62=$L$29,$A$29,IF(C62=$L$30,$A$30,IF(C62=$L$31,$A$31,IF(C62=$L$32,$A$32,IF(C62=$L$33,$A$33,IF(C62=$L$34,$A$34,IF(C62=$L$35,$A$35,IF(C62=$L$36,$A$36,IF(C62=$L$37,$A$37,IF(C62=$L$38,$A$38,IF(C62=$L$39,$A$39,IF(C62=$L$40,$A$40,IF(C62=$L$41,$A$41,IF(C62=$L$42,$A$42,IF(C62=$L$43,$A$43,IF(C62=$L$44,$A$44,IF(C62=$L$45,$A$45,IF(C62=$L$46,$A$46,IF(C62=$L$47,$A$47,IF(C62=$L$48,$A$48,IF(C62=$L$49,$A$49,IF(C62=$L$50,$A$50,IF(C62=$L$51,$A$51,))))))))))))))))))))))))))))))))))))))))</f>
        <v>MANUEL 1</v>
      </c>
      <c r="C62" s="370">
        <f>IF(A62&gt;$M$52," ",LARGE($L$12:$L$51,A62))</f>
        <v>6000</v>
      </c>
      <c r="D62" s="371">
        <f>IF(A62&gt;$M$52," ",IF(C62=$L$12,$K$12,IF(C62=$L$13,$K$13-$K$12,IF(C62=$L$14,$K$14-$K$13,IF(C62=$L$15,$K$15-$K$14,IF(C62=$L$16,$K$16-$K$15,IF(C62=$L$17,$K$17-$K$16,IF(C62=$L$18,$K$18-$K$17,IF(C62=$L$19,$K$19-$K$18,IF(C62=$L$20,$K$20-$K$19,IF(C62=$L$21,$K$21-$K$20,IF(C62=$L$22,$K$22-$K$21,IF(C62=$L$23,$K$23-$K$22,IF(C62=$L$24,$K$24-$K$23,IF(C62=$L$25,$K$25-$K$24,IF(C62=$L$26,$K$26-$K$25,IF(C62=$L$27,$K$27-$K$26,IF(C62=$L$28,$K$28-$K$27,IF(C62=$L$29,$K$29-$K$28,IF(C62=$L$30,$K$30-$K$29,IF(C62=$L$31,$K$31-$K$30,IF(C62=$L$32,$K$32-$K$31,IF(C62=$L$33,$K$33-$K$32,IF(C62=$L$34,$K$34-$K$33,IF(C62=$L$35,$K$35-$K$34,IF(C62=$L$36,$K$36-$K$35,IF(C62=$L$37,$K$37-$K$36,IF(C62=$L$38,$K$38-$K$37,IF(C62=$L$39,$K$39-$K$38,IF(C62=$L$40,$K$40-$K$39,IF(C62=$L$41,$K$41-$K$40,IF(C62=$L$42,$K$42-$K$41,IF(C62=$L$43,$K$43-$K$42,IF(C62=$L$44,$K$44-$K$43,IF(C62=$L$45,$K$45-$K$44,IF(C62=$L$46,$K$46-$K$45,IF(C62=$L$47,$K$47-$K$46,IF(C62=$L$48,$K$48-$K$47,IF(C62=$L$49,$K$49-$K$48,IF(C62=$L$50,$K$50-$K$49,IF(C62=$L$51,$K$51-$K$50)))))))))))))))))))))))))))))))))))))))))</f>
        <v>250</v>
      </c>
      <c r="E62" s="371">
        <f>IF(D62&lt;=0,0,D62)</f>
        <v>250</v>
      </c>
      <c r="F62" s="371">
        <f t="shared" ref="F62:F69" si="26">IF(E62=" "," ",F61+E62)</f>
        <v>250</v>
      </c>
      <c r="G62" s="369" t="str">
        <f>IF(F62=" "," ",IF(F62&lt;=$B$54,"ja","nej"))</f>
        <v>ja</v>
      </c>
      <c r="H62" s="369" t="str">
        <f>IF(C62&lt;=$B$57,"nej","ja")</f>
        <v>ja</v>
      </c>
      <c r="I62" s="372" t="str">
        <f>IF(G62=" "," ",IF(H62="ja",IF($B$56&lt;F62,"nej","ja"),"nej"))</f>
        <v>ja</v>
      </c>
      <c r="J62" s="373" t="b">
        <f>IF(I62=" "," ",OR(I62="ja",G62="ja"))</f>
        <v>1</v>
      </c>
    </row>
    <row r="63" spans="1:13" x14ac:dyDescent="0.35">
      <c r="A63" s="374">
        <v>2</v>
      </c>
      <c r="B63" s="375" t="str">
        <f t="shared" si="25"/>
        <v>ELEKTRISK 1</v>
      </c>
      <c r="C63" s="376">
        <f t="shared" ref="C63:C69" si="27">IF(A63&gt;$M$52," ",LARGE($L$12:$L$51,A63))</f>
        <v>4666.666666666667</v>
      </c>
      <c r="D63" s="377">
        <f t="shared" ref="D63:D101" si="28">IF(A63&gt;$M$52," ",IF(C63=$L$12,$K$12,IF(C63=$L$13,$K$13-$K$12,IF(C63=$L$14,$K$14-$K$13,IF(C63=$L$15,$K$15-$K$14,IF(C63=$L$16,$K$16-$K$15,IF(C63=$L$17,$K$17-$K$16,IF(C63=$L$18,$K$18-$K$17,IF(C63=$L$19,$K$19-$K$18,IF(C63=$L$20,$K$20-$K$19,IF(C63=$L$21,$K$21-$K$20,IF(C63=$L$22,$K$22-$K$21,IF(C63=$L$23,$K$23-$K$22,IF(C63=$L$24,$K$24-$K$23,IF(C63=$L$25,$K$25-$K$24,IF(C63=$L$26,$K$26-$K$25,IF(C63=$L$27,$K$27-$K$26,IF(C63=$L$28,$K$28-$K$27,IF(C63=$L$29,$K$29-$K$28,IF(C63=$L$30,$K$30-$K$29,IF(C63=$L$31,$K$31-$K$30,IF(C63=$L$32,$K$32-$K$31,IF(C63=$L$33,$K$33-$K$32,IF(C63=$L$34,$K$34-$K$33,IF(C63=$L$35,$K$35-$K$34,IF(C63=$L$36,$K$36-$K$35,IF(C63=$L$37,$K$37-$K$36,IF(C63=$L$38,$K$38-$K$37,IF(C63=$L$39,$K$39-$K$38,IF(C63=$L$40,$K$40-$K$39,IF(C63=$L$41,$K$41-$K$40,IF(C63=$L$42,$K$42-$K$41,IF(C63=$L$43,$K$43-$K$42,IF(C63=$L$44,$K$44-$K$43,IF(C63=$L$45,$K$45-$K$44,IF(C63=$L$46,$K$46-$K$45,IF(C63=$L$47,$K$47-$K$46,IF(C63=$L$48,$K$48-$K$47,IF(C63=$L$49,$K$49-$K$48,IF(C63=$L$50,$K$50-$K$49,IF(C63=$L$51,$K$51-$K$50)))))))))))))))))))))))))))))))))))))))))</f>
        <v>300</v>
      </c>
      <c r="E63" s="377">
        <f t="shared" ref="E63:E101" si="29">IF(D63&lt;=0,0,D63)</f>
        <v>300</v>
      </c>
      <c r="F63" s="377">
        <f t="shared" si="26"/>
        <v>550</v>
      </c>
      <c r="G63" s="375" t="str">
        <f t="shared" ref="G63:G101" si="30">IF(F63=" "," ",IF(F63&lt;=$B$54,"ja","nej"))</f>
        <v>ja</v>
      </c>
      <c r="H63" s="375" t="str">
        <f t="shared" ref="H63:H101" si="31">IF(C63&lt;=$B$57,"nej","ja")</f>
        <v>ja</v>
      </c>
      <c r="I63" s="378" t="str">
        <f t="shared" ref="I63:I101" si="32">IF(G63=" "," ",IF(H63="ja",IF($B$56&lt;F63,"nej","ja"),"nej"))</f>
        <v>ja</v>
      </c>
      <c r="J63" s="379" t="b">
        <f t="shared" ref="J63:J101" si="33">IF(I63=" "," ",OR(I63="ja",G63="ja"))</f>
        <v>1</v>
      </c>
    </row>
    <row r="64" spans="1:13" x14ac:dyDescent="0.35">
      <c r="A64" s="380">
        <v>3</v>
      </c>
      <c r="B64" s="381" t="str">
        <f t="shared" si="25"/>
        <v>MANUEL 2</v>
      </c>
      <c r="C64" s="382">
        <f t="shared" si="27"/>
        <v>3000</v>
      </c>
      <c r="D64" s="383">
        <f t="shared" si="28"/>
        <v>50</v>
      </c>
      <c r="E64" s="383">
        <f t="shared" si="29"/>
        <v>50</v>
      </c>
      <c r="F64" s="383">
        <f t="shared" si="26"/>
        <v>600</v>
      </c>
      <c r="G64" s="381" t="str">
        <f t="shared" si="30"/>
        <v>ja</v>
      </c>
      <c r="H64" s="381" t="str">
        <f t="shared" si="31"/>
        <v>ja</v>
      </c>
      <c r="I64" s="384" t="str">
        <f t="shared" si="32"/>
        <v>ja</v>
      </c>
      <c r="J64" s="385" t="b">
        <f t="shared" si="33"/>
        <v>1</v>
      </c>
    </row>
    <row r="65" spans="1:11" x14ac:dyDescent="0.35">
      <c r="A65" s="374">
        <v>4</v>
      </c>
      <c r="B65" s="375" t="str">
        <f t="shared" si="25"/>
        <v>ELEKTRISK 2</v>
      </c>
      <c r="C65" s="376">
        <f t="shared" si="27"/>
        <v>2666.6666666666665</v>
      </c>
      <c r="D65" s="377">
        <f t="shared" si="28"/>
        <v>150</v>
      </c>
      <c r="E65" s="377">
        <f t="shared" si="29"/>
        <v>150</v>
      </c>
      <c r="F65" s="377">
        <f t="shared" si="26"/>
        <v>750</v>
      </c>
      <c r="G65" s="375" t="str">
        <f t="shared" si="30"/>
        <v>ja</v>
      </c>
      <c r="H65" s="375" t="str">
        <f t="shared" si="31"/>
        <v>ja</v>
      </c>
      <c r="I65" s="378" t="str">
        <f t="shared" si="32"/>
        <v>ja</v>
      </c>
      <c r="J65" s="379" t="b">
        <f t="shared" si="33"/>
        <v>1</v>
      </c>
      <c r="K65" s="356"/>
    </row>
    <row r="66" spans="1:11" x14ac:dyDescent="0.35">
      <c r="A66" s="380">
        <v>5</v>
      </c>
      <c r="B66" s="381" t="str">
        <f t="shared" si="25"/>
        <v>ELEKTRISK 3</v>
      </c>
      <c r="C66" s="382">
        <f t="shared" si="27"/>
        <v>2333.3333333333335</v>
      </c>
      <c r="D66" s="383">
        <f t="shared" si="28"/>
        <v>300</v>
      </c>
      <c r="E66" s="383">
        <f t="shared" si="29"/>
        <v>300</v>
      </c>
      <c r="F66" s="383">
        <f t="shared" si="26"/>
        <v>1050</v>
      </c>
      <c r="G66" s="381" t="str">
        <f t="shared" si="30"/>
        <v>nej</v>
      </c>
      <c r="H66" s="381" t="str">
        <f t="shared" si="31"/>
        <v>ja</v>
      </c>
      <c r="I66" s="384" t="str">
        <f t="shared" si="32"/>
        <v>ja</v>
      </c>
      <c r="J66" s="385" t="b">
        <f t="shared" si="33"/>
        <v>1</v>
      </c>
    </row>
    <row r="67" spans="1:11" x14ac:dyDescent="0.35">
      <c r="A67" s="374">
        <v>6</v>
      </c>
      <c r="B67" s="375" t="str">
        <f t="shared" si="25"/>
        <v>MANUEL 3</v>
      </c>
      <c r="C67" s="376">
        <f t="shared" si="27"/>
        <v>2000</v>
      </c>
      <c r="D67" s="377">
        <f t="shared" si="28"/>
        <v>50</v>
      </c>
      <c r="E67" s="377">
        <f t="shared" si="29"/>
        <v>50</v>
      </c>
      <c r="F67" s="377">
        <f t="shared" si="26"/>
        <v>1100</v>
      </c>
      <c r="G67" s="375" t="str">
        <f t="shared" si="30"/>
        <v>nej</v>
      </c>
      <c r="H67" s="375" t="str">
        <f t="shared" si="31"/>
        <v>ja</v>
      </c>
      <c r="I67" s="378" t="str">
        <f t="shared" si="32"/>
        <v>ja</v>
      </c>
      <c r="J67" s="379" t="b">
        <f t="shared" si="33"/>
        <v>1</v>
      </c>
      <c r="K67" s="356"/>
    </row>
    <row r="68" spans="1:11" x14ac:dyDescent="0.35">
      <c r="A68" s="380">
        <v>7</v>
      </c>
      <c r="B68" s="381" t="str">
        <f t="shared" si="25"/>
        <v>MANUEL 4</v>
      </c>
      <c r="C68" s="382">
        <f t="shared" si="27"/>
        <v>1000</v>
      </c>
      <c r="D68" s="383">
        <f t="shared" si="28"/>
        <v>50</v>
      </c>
      <c r="E68" s="383">
        <f t="shared" si="29"/>
        <v>50</v>
      </c>
      <c r="F68" s="383">
        <f t="shared" si="26"/>
        <v>1150</v>
      </c>
      <c r="G68" s="381" t="str">
        <f t="shared" si="30"/>
        <v>nej</v>
      </c>
      <c r="H68" s="381" t="str">
        <f t="shared" si="31"/>
        <v>ja</v>
      </c>
      <c r="I68" s="384" t="str">
        <f t="shared" si="32"/>
        <v>nej</v>
      </c>
      <c r="J68" s="385" t="b">
        <f t="shared" si="33"/>
        <v>0</v>
      </c>
    </row>
    <row r="69" spans="1:11" x14ac:dyDescent="0.35">
      <c r="A69" s="374">
        <v>8</v>
      </c>
      <c r="B69" s="375" t="str">
        <f t="shared" si="25"/>
        <v>ELEKTRISK 4</v>
      </c>
      <c r="C69" s="376">
        <f t="shared" si="27"/>
        <v>-666.66666666666663</v>
      </c>
      <c r="D69" s="377">
        <f t="shared" si="28"/>
        <v>150</v>
      </c>
      <c r="E69" s="377">
        <f t="shared" si="29"/>
        <v>150</v>
      </c>
      <c r="F69" s="377">
        <f t="shared" si="26"/>
        <v>1300</v>
      </c>
      <c r="G69" s="375" t="str">
        <f t="shared" si="30"/>
        <v>nej</v>
      </c>
      <c r="H69" s="375" t="str">
        <f t="shared" si="31"/>
        <v>nej</v>
      </c>
      <c r="I69" s="378" t="str">
        <f t="shared" si="32"/>
        <v>nej</v>
      </c>
      <c r="J69" s="379" t="b">
        <f t="shared" si="33"/>
        <v>0</v>
      </c>
    </row>
    <row r="70" spans="1:11" hidden="1" x14ac:dyDescent="0.35">
      <c r="A70" s="380">
        <v>9</v>
      </c>
      <c r="B70" s="381" t="str">
        <f t="shared" si="25"/>
        <v xml:space="preserve"> </v>
      </c>
      <c r="C70" s="382" t="str">
        <f>IF(A70&gt;$M$52," ",LARGE($L$12:$L$51,A70))</f>
        <v xml:space="preserve"> </v>
      </c>
      <c r="D70" s="383" t="str">
        <f t="shared" si="28"/>
        <v xml:space="preserve"> </v>
      </c>
      <c r="E70" s="383" t="str">
        <f t="shared" si="29"/>
        <v xml:space="preserve"> </v>
      </c>
      <c r="F70" s="383" t="str">
        <f>IF(E70=" "," ",F69+E70)</f>
        <v xml:space="preserve"> </v>
      </c>
      <c r="G70" s="381" t="str">
        <f t="shared" si="30"/>
        <v xml:space="preserve"> </v>
      </c>
      <c r="H70" s="381" t="str">
        <f t="shared" si="31"/>
        <v>ja</v>
      </c>
      <c r="I70" s="384" t="str">
        <f t="shared" si="32"/>
        <v xml:space="preserve"> </v>
      </c>
      <c r="J70" s="385" t="str">
        <f t="shared" si="33"/>
        <v xml:space="preserve"> </v>
      </c>
      <c r="K70" s="386"/>
    </row>
    <row r="71" spans="1:11" hidden="1" x14ac:dyDescent="0.35">
      <c r="A71" s="374">
        <v>10</v>
      </c>
      <c r="B71" s="375" t="str">
        <f t="shared" si="25"/>
        <v xml:space="preserve"> </v>
      </c>
      <c r="C71" s="376" t="str">
        <f t="shared" ref="C71:C101" si="34">IF(A71&gt;$M$52," ",LARGE($L$12:$L$51,A71))</f>
        <v xml:space="preserve"> </v>
      </c>
      <c r="D71" s="377" t="str">
        <f t="shared" si="28"/>
        <v xml:space="preserve"> </v>
      </c>
      <c r="E71" s="377" t="str">
        <f t="shared" si="29"/>
        <v xml:space="preserve"> </v>
      </c>
      <c r="F71" s="377" t="str">
        <f t="shared" ref="F71:F101" si="35">IF(E71=" "," ",F70+E71)</f>
        <v xml:space="preserve"> </v>
      </c>
      <c r="G71" s="375" t="str">
        <f t="shared" si="30"/>
        <v xml:space="preserve"> </v>
      </c>
      <c r="H71" s="375" t="str">
        <f t="shared" si="31"/>
        <v>ja</v>
      </c>
      <c r="I71" s="378" t="str">
        <f t="shared" si="32"/>
        <v xml:space="preserve"> </v>
      </c>
      <c r="J71" s="379" t="str">
        <f t="shared" si="33"/>
        <v xml:space="preserve"> </v>
      </c>
      <c r="K71" s="386"/>
    </row>
    <row r="72" spans="1:11" hidden="1" x14ac:dyDescent="0.35">
      <c r="A72" s="380">
        <v>11</v>
      </c>
      <c r="B72" s="381" t="str">
        <f t="shared" si="25"/>
        <v xml:space="preserve"> </v>
      </c>
      <c r="C72" s="382" t="str">
        <f t="shared" si="34"/>
        <v xml:space="preserve"> </v>
      </c>
      <c r="D72" s="383" t="str">
        <f t="shared" si="28"/>
        <v xml:space="preserve"> </v>
      </c>
      <c r="E72" s="383" t="str">
        <f t="shared" si="29"/>
        <v xml:space="preserve"> </v>
      </c>
      <c r="F72" s="383" t="str">
        <f t="shared" si="35"/>
        <v xml:space="preserve"> </v>
      </c>
      <c r="G72" s="381" t="str">
        <f t="shared" si="30"/>
        <v xml:space="preserve"> </v>
      </c>
      <c r="H72" s="381" t="str">
        <f t="shared" si="31"/>
        <v>ja</v>
      </c>
      <c r="I72" s="384" t="str">
        <f t="shared" si="32"/>
        <v xml:space="preserve"> </v>
      </c>
      <c r="J72" s="385" t="str">
        <f t="shared" si="33"/>
        <v xml:space="preserve"> </v>
      </c>
      <c r="K72" s="386"/>
    </row>
    <row r="73" spans="1:11" hidden="1" x14ac:dyDescent="0.35">
      <c r="A73" s="374">
        <v>12</v>
      </c>
      <c r="B73" s="375" t="str">
        <f t="shared" si="25"/>
        <v xml:space="preserve"> </v>
      </c>
      <c r="C73" s="376" t="str">
        <f t="shared" si="34"/>
        <v xml:space="preserve"> </v>
      </c>
      <c r="D73" s="377" t="str">
        <f t="shared" si="28"/>
        <v xml:space="preserve"> </v>
      </c>
      <c r="E73" s="377" t="str">
        <f t="shared" si="29"/>
        <v xml:space="preserve"> </v>
      </c>
      <c r="F73" s="377" t="str">
        <f t="shared" si="35"/>
        <v xml:space="preserve"> </v>
      </c>
      <c r="G73" s="375" t="str">
        <f t="shared" si="30"/>
        <v xml:space="preserve"> </v>
      </c>
      <c r="H73" s="375" t="str">
        <f t="shared" si="31"/>
        <v>ja</v>
      </c>
      <c r="I73" s="378" t="str">
        <f t="shared" si="32"/>
        <v xml:space="preserve"> </v>
      </c>
      <c r="J73" s="379" t="str">
        <f t="shared" si="33"/>
        <v xml:space="preserve"> </v>
      </c>
      <c r="K73" s="386"/>
    </row>
    <row r="74" spans="1:11" hidden="1" x14ac:dyDescent="0.35">
      <c r="A74" s="380">
        <v>13</v>
      </c>
      <c r="B74" s="381" t="str">
        <f t="shared" si="25"/>
        <v xml:space="preserve"> </v>
      </c>
      <c r="C74" s="382" t="str">
        <f t="shared" si="34"/>
        <v xml:space="preserve"> </v>
      </c>
      <c r="D74" s="383" t="str">
        <f t="shared" si="28"/>
        <v xml:space="preserve"> </v>
      </c>
      <c r="E74" s="383" t="str">
        <f t="shared" si="29"/>
        <v xml:space="preserve"> </v>
      </c>
      <c r="F74" s="383" t="str">
        <f t="shared" si="35"/>
        <v xml:space="preserve"> </v>
      </c>
      <c r="G74" s="381" t="str">
        <f t="shared" si="30"/>
        <v xml:space="preserve"> </v>
      </c>
      <c r="H74" s="381" t="str">
        <f t="shared" si="31"/>
        <v>ja</v>
      </c>
      <c r="I74" s="384" t="str">
        <f t="shared" si="32"/>
        <v xml:space="preserve"> </v>
      </c>
      <c r="J74" s="385" t="str">
        <f t="shared" si="33"/>
        <v xml:space="preserve"> </v>
      </c>
    </row>
    <row r="75" spans="1:11" hidden="1" x14ac:dyDescent="0.35">
      <c r="A75" s="374">
        <v>14</v>
      </c>
      <c r="B75" s="375" t="str">
        <f t="shared" si="25"/>
        <v xml:space="preserve"> </v>
      </c>
      <c r="C75" s="376" t="str">
        <f t="shared" si="34"/>
        <v xml:space="preserve"> </v>
      </c>
      <c r="D75" s="377" t="str">
        <f t="shared" si="28"/>
        <v xml:space="preserve"> </v>
      </c>
      <c r="E75" s="377" t="str">
        <f t="shared" si="29"/>
        <v xml:space="preserve"> </v>
      </c>
      <c r="F75" s="377" t="str">
        <f t="shared" si="35"/>
        <v xml:space="preserve"> </v>
      </c>
      <c r="G75" s="375" t="str">
        <f t="shared" si="30"/>
        <v xml:space="preserve"> </v>
      </c>
      <c r="H75" s="375" t="str">
        <f t="shared" si="31"/>
        <v>ja</v>
      </c>
      <c r="I75" s="378" t="str">
        <f t="shared" si="32"/>
        <v xml:space="preserve"> </v>
      </c>
      <c r="J75" s="379" t="str">
        <f t="shared" si="33"/>
        <v xml:space="preserve"> </v>
      </c>
    </row>
    <row r="76" spans="1:11" hidden="1" x14ac:dyDescent="0.35">
      <c r="A76" s="380">
        <v>15</v>
      </c>
      <c r="B76" s="381" t="str">
        <f t="shared" si="25"/>
        <v xml:space="preserve"> </v>
      </c>
      <c r="C76" s="382" t="str">
        <f t="shared" si="34"/>
        <v xml:space="preserve"> </v>
      </c>
      <c r="D76" s="383" t="str">
        <f t="shared" si="28"/>
        <v xml:space="preserve"> </v>
      </c>
      <c r="E76" s="383" t="str">
        <f t="shared" si="29"/>
        <v xml:space="preserve"> </v>
      </c>
      <c r="F76" s="383" t="str">
        <f t="shared" si="35"/>
        <v xml:space="preserve"> </v>
      </c>
      <c r="G76" s="381" t="str">
        <f t="shared" si="30"/>
        <v xml:space="preserve"> </v>
      </c>
      <c r="H76" s="381" t="str">
        <f t="shared" si="31"/>
        <v>ja</v>
      </c>
      <c r="I76" s="384" t="str">
        <f t="shared" si="32"/>
        <v xml:space="preserve"> </v>
      </c>
      <c r="J76" s="385" t="str">
        <f t="shared" si="33"/>
        <v xml:space="preserve"> </v>
      </c>
    </row>
    <row r="77" spans="1:11" hidden="1" x14ac:dyDescent="0.35">
      <c r="A77" s="374">
        <v>16</v>
      </c>
      <c r="B77" s="375" t="str">
        <f t="shared" si="25"/>
        <v xml:space="preserve"> </v>
      </c>
      <c r="C77" s="376" t="str">
        <f t="shared" si="34"/>
        <v xml:space="preserve"> </v>
      </c>
      <c r="D77" s="377" t="str">
        <f t="shared" si="28"/>
        <v xml:space="preserve"> </v>
      </c>
      <c r="E77" s="377" t="str">
        <f t="shared" si="29"/>
        <v xml:space="preserve"> </v>
      </c>
      <c r="F77" s="377" t="str">
        <f t="shared" si="35"/>
        <v xml:space="preserve"> </v>
      </c>
      <c r="G77" s="375" t="str">
        <f t="shared" si="30"/>
        <v xml:space="preserve"> </v>
      </c>
      <c r="H77" s="375" t="str">
        <f t="shared" si="31"/>
        <v>ja</v>
      </c>
      <c r="I77" s="378" t="str">
        <f t="shared" si="32"/>
        <v xml:space="preserve"> </v>
      </c>
      <c r="J77" s="379" t="str">
        <f t="shared" si="33"/>
        <v xml:space="preserve"> </v>
      </c>
    </row>
    <row r="78" spans="1:11" hidden="1" x14ac:dyDescent="0.35">
      <c r="A78" s="380">
        <v>17</v>
      </c>
      <c r="B78" s="381" t="str">
        <f t="shared" si="25"/>
        <v xml:space="preserve"> </v>
      </c>
      <c r="C78" s="382" t="str">
        <f t="shared" si="34"/>
        <v xml:space="preserve"> </v>
      </c>
      <c r="D78" s="383" t="str">
        <f t="shared" si="28"/>
        <v xml:space="preserve"> </v>
      </c>
      <c r="E78" s="383" t="str">
        <f t="shared" si="29"/>
        <v xml:space="preserve"> </v>
      </c>
      <c r="F78" s="383" t="str">
        <f t="shared" si="35"/>
        <v xml:space="preserve"> </v>
      </c>
      <c r="G78" s="381" t="str">
        <f t="shared" si="30"/>
        <v xml:space="preserve"> </v>
      </c>
      <c r="H78" s="381" t="str">
        <f t="shared" si="31"/>
        <v>ja</v>
      </c>
      <c r="I78" s="384" t="str">
        <f t="shared" si="32"/>
        <v xml:space="preserve"> </v>
      </c>
      <c r="J78" s="385" t="str">
        <f t="shared" si="33"/>
        <v xml:space="preserve"> </v>
      </c>
    </row>
    <row r="79" spans="1:11" hidden="1" x14ac:dyDescent="0.35">
      <c r="A79" s="387">
        <v>18</v>
      </c>
      <c r="B79" s="375" t="str">
        <f t="shared" si="25"/>
        <v xml:space="preserve"> </v>
      </c>
      <c r="C79" s="376" t="str">
        <f t="shared" si="34"/>
        <v xml:space="preserve"> </v>
      </c>
      <c r="D79" s="377" t="str">
        <f t="shared" si="28"/>
        <v xml:space="preserve"> </v>
      </c>
      <c r="E79" s="377" t="str">
        <f t="shared" si="29"/>
        <v xml:space="preserve"> </v>
      </c>
      <c r="F79" s="377" t="str">
        <f t="shared" si="35"/>
        <v xml:space="preserve"> </v>
      </c>
      <c r="G79" s="375" t="str">
        <f t="shared" si="30"/>
        <v xml:space="preserve"> </v>
      </c>
      <c r="H79" s="375" t="str">
        <f t="shared" si="31"/>
        <v>ja</v>
      </c>
      <c r="I79" s="378" t="str">
        <f t="shared" si="32"/>
        <v xml:space="preserve"> </v>
      </c>
      <c r="J79" s="379" t="str">
        <f t="shared" si="33"/>
        <v xml:space="preserve"> </v>
      </c>
    </row>
    <row r="80" spans="1:11" hidden="1" x14ac:dyDescent="0.35">
      <c r="A80" s="380">
        <v>19</v>
      </c>
      <c r="B80" s="381" t="str">
        <f t="shared" si="25"/>
        <v xml:space="preserve"> </v>
      </c>
      <c r="C80" s="382" t="str">
        <f t="shared" si="34"/>
        <v xml:space="preserve"> </v>
      </c>
      <c r="D80" s="383" t="str">
        <f t="shared" si="28"/>
        <v xml:space="preserve"> </v>
      </c>
      <c r="E80" s="383" t="str">
        <f t="shared" si="29"/>
        <v xml:space="preserve"> </v>
      </c>
      <c r="F80" s="383" t="str">
        <f t="shared" si="35"/>
        <v xml:space="preserve"> </v>
      </c>
      <c r="G80" s="381" t="str">
        <f t="shared" si="30"/>
        <v xml:space="preserve"> </v>
      </c>
      <c r="H80" s="381" t="str">
        <f t="shared" si="31"/>
        <v>ja</v>
      </c>
      <c r="I80" s="384" t="str">
        <f t="shared" si="32"/>
        <v xml:space="preserve"> </v>
      </c>
      <c r="J80" s="385" t="str">
        <f t="shared" si="33"/>
        <v xml:space="preserve"> </v>
      </c>
    </row>
    <row r="81" spans="1:10" hidden="1" x14ac:dyDescent="0.35">
      <c r="A81" s="387">
        <v>20</v>
      </c>
      <c r="B81" s="375" t="str">
        <f t="shared" si="25"/>
        <v xml:space="preserve"> </v>
      </c>
      <c r="C81" s="376" t="str">
        <f t="shared" si="34"/>
        <v xml:space="preserve"> </v>
      </c>
      <c r="D81" s="377" t="str">
        <f t="shared" si="28"/>
        <v xml:space="preserve"> </v>
      </c>
      <c r="E81" s="377" t="str">
        <f t="shared" si="29"/>
        <v xml:space="preserve"> </v>
      </c>
      <c r="F81" s="377" t="str">
        <f t="shared" si="35"/>
        <v xml:space="preserve"> </v>
      </c>
      <c r="G81" s="375" t="str">
        <f t="shared" si="30"/>
        <v xml:space="preserve"> </v>
      </c>
      <c r="H81" s="375" t="str">
        <f t="shared" si="31"/>
        <v>ja</v>
      </c>
      <c r="I81" s="378" t="str">
        <f t="shared" si="32"/>
        <v xml:space="preserve"> </v>
      </c>
      <c r="J81" s="379" t="str">
        <f t="shared" si="33"/>
        <v xml:space="preserve"> </v>
      </c>
    </row>
    <row r="82" spans="1:10" hidden="1" x14ac:dyDescent="0.35">
      <c r="A82" s="380">
        <v>21</v>
      </c>
      <c r="B82" s="381" t="str">
        <f t="shared" si="25"/>
        <v xml:space="preserve"> </v>
      </c>
      <c r="C82" s="382" t="str">
        <f t="shared" si="34"/>
        <v xml:space="preserve"> </v>
      </c>
      <c r="D82" s="383" t="str">
        <f t="shared" si="28"/>
        <v xml:space="preserve"> </v>
      </c>
      <c r="E82" s="383" t="str">
        <f t="shared" si="29"/>
        <v xml:space="preserve"> </v>
      </c>
      <c r="F82" s="383" t="str">
        <f t="shared" si="35"/>
        <v xml:space="preserve"> </v>
      </c>
      <c r="G82" s="381" t="str">
        <f t="shared" si="30"/>
        <v xml:space="preserve"> </v>
      </c>
      <c r="H82" s="381" t="str">
        <f t="shared" si="31"/>
        <v>ja</v>
      </c>
      <c r="I82" s="384" t="str">
        <f t="shared" si="32"/>
        <v xml:space="preserve"> </v>
      </c>
      <c r="J82" s="385" t="str">
        <f t="shared" si="33"/>
        <v xml:space="preserve"> </v>
      </c>
    </row>
    <row r="83" spans="1:10" hidden="1" x14ac:dyDescent="0.35">
      <c r="A83" s="387">
        <v>22</v>
      </c>
      <c r="B83" s="375" t="str">
        <f t="shared" si="25"/>
        <v xml:space="preserve"> </v>
      </c>
      <c r="C83" s="376" t="str">
        <f t="shared" si="34"/>
        <v xml:space="preserve"> </v>
      </c>
      <c r="D83" s="377" t="str">
        <f t="shared" si="28"/>
        <v xml:space="preserve"> </v>
      </c>
      <c r="E83" s="377" t="str">
        <f t="shared" si="29"/>
        <v xml:space="preserve"> </v>
      </c>
      <c r="F83" s="377" t="str">
        <f t="shared" si="35"/>
        <v xml:space="preserve"> </v>
      </c>
      <c r="G83" s="375" t="str">
        <f t="shared" si="30"/>
        <v xml:space="preserve"> </v>
      </c>
      <c r="H83" s="375" t="str">
        <f t="shared" si="31"/>
        <v>ja</v>
      </c>
      <c r="I83" s="378" t="str">
        <f t="shared" si="32"/>
        <v xml:space="preserve"> </v>
      </c>
      <c r="J83" s="379" t="str">
        <f t="shared" si="33"/>
        <v xml:space="preserve"> </v>
      </c>
    </row>
    <row r="84" spans="1:10" hidden="1" x14ac:dyDescent="0.35">
      <c r="A84" s="380">
        <v>23</v>
      </c>
      <c r="B84" s="381" t="str">
        <f t="shared" si="25"/>
        <v xml:space="preserve"> </v>
      </c>
      <c r="C84" s="382" t="str">
        <f t="shared" si="34"/>
        <v xml:space="preserve"> </v>
      </c>
      <c r="D84" s="383" t="str">
        <f t="shared" si="28"/>
        <v xml:space="preserve"> </v>
      </c>
      <c r="E84" s="383" t="str">
        <f t="shared" si="29"/>
        <v xml:space="preserve"> </v>
      </c>
      <c r="F84" s="383" t="str">
        <f t="shared" si="35"/>
        <v xml:space="preserve"> </v>
      </c>
      <c r="G84" s="381" t="str">
        <f t="shared" si="30"/>
        <v xml:space="preserve"> </v>
      </c>
      <c r="H84" s="381" t="str">
        <f t="shared" si="31"/>
        <v>ja</v>
      </c>
      <c r="I84" s="384" t="str">
        <f t="shared" si="32"/>
        <v xml:space="preserve"> </v>
      </c>
      <c r="J84" s="385" t="str">
        <f t="shared" si="33"/>
        <v xml:space="preserve"> </v>
      </c>
    </row>
    <row r="85" spans="1:10" hidden="1" x14ac:dyDescent="0.35">
      <c r="A85" s="387">
        <v>24</v>
      </c>
      <c r="B85" s="375" t="str">
        <f t="shared" si="25"/>
        <v xml:space="preserve"> </v>
      </c>
      <c r="C85" s="376" t="str">
        <f t="shared" si="34"/>
        <v xml:space="preserve"> </v>
      </c>
      <c r="D85" s="377" t="str">
        <f t="shared" si="28"/>
        <v xml:space="preserve"> </v>
      </c>
      <c r="E85" s="377" t="str">
        <f t="shared" si="29"/>
        <v xml:space="preserve"> </v>
      </c>
      <c r="F85" s="377" t="str">
        <f t="shared" si="35"/>
        <v xml:space="preserve"> </v>
      </c>
      <c r="G85" s="375" t="str">
        <f t="shared" si="30"/>
        <v xml:space="preserve"> </v>
      </c>
      <c r="H85" s="375" t="str">
        <f t="shared" si="31"/>
        <v>ja</v>
      </c>
      <c r="I85" s="378" t="str">
        <f t="shared" si="32"/>
        <v xml:space="preserve"> </v>
      </c>
      <c r="J85" s="379" t="str">
        <f t="shared" si="33"/>
        <v xml:space="preserve"> </v>
      </c>
    </row>
    <row r="86" spans="1:10" hidden="1" x14ac:dyDescent="0.35">
      <c r="A86" s="380">
        <v>25</v>
      </c>
      <c r="B86" s="381" t="str">
        <f t="shared" si="25"/>
        <v xml:space="preserve"> </v>
      </c>
      <c r="C86" s="382" t="str">
        <f t="shared" si="34"/>
        <v xml:space="preserve"> </v>
      </c>
      <c r="D86" s="383" t="str">
        <f t="shared" si="28"/>
        <v xml:space="preserve"> </v>
      </c>
      <c r="E86" s="383" t="str">
        <f t="shared" si="29"/>
        <v xml:space="preserve"> </v>
      </c>
      <c r="F86" s="383" t="str">
        <f t="shared" si="35"/>
        <v xml:space="preserve"> </v>
      </c>
      <c r="G86" s="381" t="str">
        <f t="shared" si="30"/>
        <v xml:space="preserve"> </v>
      </c>
      <c r="H86" s="381" t="str">
        <f t="shared" si="31"/>
        <v>ja</v>
      </c>
      <c r="I86" s="384" t="str">
        <f t="shared" si="32"/>
        <v xml:space="preserve"> </v>
      </c>
      <c r="J86" s="385" t="str">
        <f t="shared" si="33"/>
        <v xml:space="preserve"> </v>
      </c>
    </row>
    <row r="87" spans="1:10" hidden="1" x14ac:dyDescent="0.35">
      <c r="A87" s="387">
        <v>26</v>
      </c>
      <c r="B87" s="375" t="str">
        <f t="shared" si="25"/>
        <v xml:space="preserve"> </v>
      </c>
      <c r="C87" s="376" t="str">
        <f t="shared" si="34"/>
        <v xml:space="preserve"> </v>
      </c>
      <c r="D87" s="377" t="str">
        <f t="shared" si="28"/>
        <v xml:space="preserve"> </v>
      </c>
      <c r="E87" s="377" t="str">
        <f t="shared" si="29"/>
        <v xml:space="preserve"> </v>
      </c>
      <c r="F87" s="377" t="str">
        <f t="shared" si="35"/>
        <v xml:space="preserve"> </v>
      </c>
      <c r="G87" s="375" t="str">
        <f t="shared" si="30"/>
        <v xml:space="preserve"> </v>
      </c>
      <c r="H87" s="375" t="str">
        <f t="shared" si="31"/>
        <v>ja</v>
      </c>
      <c r="I87" s="378" t="str">
        <f t="shared" si="32"/>
        <v xml:space="preserve"> </v>
      </c>
      <c r="J87" s="379" t="str">
        <f t="shared" si="33"/>
        <v xml:space="preserve"> </v>
      </c>
    </row>
    <row r="88" spans="1:10" hidden="1" x14ac:dyDescent="0.35">
      <c r="A88" s="380">
        <v>27</v>
      </c>
      <c r="B88" s="381" t="str">
        <f t="shared" si="25"/>
        <v xml:space="preserve"> </v>
      </c>
      <c r="C88" s="382" t="str">
        <f t="shared" si="34"/>
        <v xml:space="preserve"> </v>
      </c>
      <c r="D88" s="383" t="str">
        <f t="shared" si="28"/>
        <v xml:space="preserve"> </v>
      </c>
      <c r="E88" s="383" t="str">
        <f t="shared" si="29"/>
        <v xml:space="preserve"> </v>
      </c>
      <c r="F88" s="383" t="str">
        <f t="shared" si="35"/>
        <v xml:space="preserve"> </v>
      </c>
      <c r="G88" s="381" t="str">
        <f t="shared" si="30"/>
        <v xml:space="preserve"> </v>
      </c>
      <c r="H88" s="381" t="str">
        <f t="shared" si="31"/>
        <v>ja</v>
      </c>
      <c r="I88" s="384" t="str">
        <f t="shared" si="32"/>
        <v xml:space="preserve"> </v>
      </c>
      <c r="J88" s="385" t="str">
        <f t="shared" si="33"/>
        <v xml:space="preserve"> </v>
      </c>
    </row>
    <row r="89" spans="1:10" hidden="1" x14ac:dyDescent="0.35">
      <c r="A89" s="387">
        <v>28</v>
      </c>
      <c r="B89" s="375" t="str">
        <f t="shared" si="25"/>
        <v xml:space="preserve"> </v>
      </c>
      <c r="C89" s="376" t="str">
        <f t="shared" si="34"/>
        <v xml:space="preserve"> </v>
      </c>
      <c r="D89" s="377" t="str">
        <f t="shared" si="28"/>
        <v xml:space="preserve"> </v>
      </c>
      <c r="E89" s="377" t="str">
        <f t="shared" si="29"/>
        <v xml:space="preserve"> </v>
      </c>
      <c r="F89" s="377" t="str">
        <f t="shared" si="35"/>
        <v xml:space="preserve"> </v>
      </c>
      <c r="G89" s="375" t="str">
        <f t="shared" si="30"/>
        <v xml:space="preserve"> </v>
      </c>
      <c r="H89" s="375" t="str">
        <f t="shared" si="31"/>
        <v>ja</v>
      </c>
      <c r="I89" s="378" t="str">
        <f t="shared" si="32"/>
        <v xml:space="preserve"> </v>
      </c>
      <c r="J89" s="379" t="str">
        <f t="shared" si="33"/>
        <v xml:space="preserve"> </v>
      </c>
    </row>
    <row r="90" spans="1:10" hidden="1" x14ac:dyDescent="0.35">
      <c r="A90" s="380">
        <v>29</v>
      </c>
      <c r="B90" s="381" t="str">
        <f t="shared" si="25"/>
        <v xml:space="preserve"> </v>
      </c>
      <c r="C90" s="382" t="str">
        <f t="shared" si="34"/>
        <v xml:space="preserve"> </v>
      </c>
      <c r="D90" s="383" t="str">
        <f t="shared" si="28"/>
        <v xml:space="preserve"> </v>
      </c>
      <c r="E90" s="383" t="str">
        <f t="shared" si="29"/>
        <v xml:space="preserve"> </v>
      </c>
      <c r="F90" s="383" t="str">
        <f t="shared" si="35"/>
        <v xml:space="preserve"> </v>
      </c>
      <c r="G90" s="381" t="str">
        <f t="shared" si="30"/>
        <v xml:space="preserve"> </v>
      </c>
      <c r="H90" s="381" t="str">
        <f t="shared" si="31"/>
        <v>ja</v>
      </c>
      <c r="I90" s="384" t="str">
        <f t="shared" si="32"/>
        <v xml:space="preserve"> </v>
      </c>
      <c r="J90" s="385" t="str">
        <f t="shared" si="33"/>
        <v xml:space="preserve"> </v>
      </c>
    </row>
    <row r="91" spans="1:10" hidden="1" x14ac:dyDescent="0.35">
      <c r="A91" s="387">
        <v>30</v>
      </c>
      <c r="B91" s="375" t="str">
        <f t="shared" si="25"/>
        <v xml:space="preserve"> </v>
      </c>
      <c r="C91" s="376" t="str">
        <f t="shared" si="34"/>
        <v xml:space="preserve"> </v>
      </c>
      <c r="D91" s="377" t="str">
        <f t="shared" si="28"/>
        <v xml:space="preserve"> </v>
      </c>
      <c r="E91" s="377" t="str">
        <f t="shared" si="29"/>
        <v xml:space="preserve"> </v>
      </c>
      <c r="F91" s="377" t="str">
        <f t="shared" si="35"/>
        <v xml:space="preserve"> </v>
      </c>
      <c r="G91" s="375" t="str">
        <f t="shared" si="30"/>
        <v xml:space="preserve"> </v>
      </c>
      <c r="H91" s="375" t="str">
        <f t="shared" si="31"/>
        <v>ja</v>
      </c>
      <c r="I91" s="378" t="str">
        <f t="shared" si="32"/>
        <v xml:space="preserve"> </v>
      </c>
      <c r="J91" s="379" t="str">
        <f t="shared" si="33"/>
        <v xml:space="preserve"> </v>
      </c>
    </row>
    <row r="92" spans="1:10" hidden="1" x14ac:dyDescent="0.35">
      <c r="A92" s="380">
        <v>31</v>
      </c>
      <c r="B92" s="381" t="str">
        <f t="shared" si="25"/>
        <v xml:space="preserve"> </v>
      </c>
      <c r="C92" s="382" t="str">
        <f t="shared" si="34"/>
        <v xml:space="preserve"> </v>
      </c>
      <c r="D92" s="383" t="str">
        <f t="shared" si="28"/>
        <v xml:space="preserve"> </v>
      </c>
      <c r="E92" s="383" t="str">
        <f t="shared" si="29"/>
        <v xml:space="preserve"> </v>
      </c>
      <c r="F92" s="383" t="str">
        <f t="shared" si="35"/>
        <v xml:space="preserve"> </v>
      </c>
      <c r="G92" s="381" t="str">
        <f t="shared" si="30"/>
        <v xml:space="preserve"> </v>
      </c>
      <c r="H92" s="381" t="str">
        <f t="shared" si="31"/>
        <v>ja</v>
      </c>
      <c r="I92" s="384" t="str">
        <f t="shared" si="32"/>
        <v xml:space="preserve"> </v>
      </c>
      <c r="J92" s="385" t="str">
        <f t="shared" si="33"/>
        <v xml:space="preserve"> </v>
      </c>
    </row>
    <row r="93" spans="1:10" hidden="1" x14ac:dyDescent="0.35">
      <c r="A93" s="387">
        <v>32</v>
      </c>
      <c r="B93" s="375" t="str">
        <f t="shared" si="25"/>
        <v xml:space="preserve"> </v>
      </c>
      <c r="C93" s="376" t="str">
        <f t="shared" si="34"/>
        <v xml:space="preserve"> </v>
      </c>
      <c r="D93" s="377" t="str">
        <f t="shared" si="28"/>
        <v xml:space="preserve"> </v>
      </c>
      <c r="E93" s="377" t="str">
        <f t="shared" si="29"/>
        <v xml:space="preserve"> </v>
      </c>
      <c r="F93" s="377" t="str">
        <f t="shared" si="35"/>
        <v xml:space="preserve"> </v>
      </c>
      <c r="G93" s="375" t="str">
        <f t="shared" si="30"/>
        <v xml:space="preserve"> </v>
      </c>
      <c r="H93" s="375" t="str">
        <f t="shared" si="31"/>
        <v>ja</v>
      </c>
      <c r="I93" s="378" t="str">
        <f t="shared" si="32"/>
        <v xml:space="preserve"> </v>
      </c>
      <c r="J93" s="379" t="str">
        <f t="shared" si="33"/>
        <v xml:space="preserve"> </v>
      </c>
    </row>
    <row r="94" spans="1:10" hidden="1" x14ac:dyDescent="0.35">
      <c r="A94" s="380">
        <v>33</v>
      </c>
      <c r="B94" s="381" t="str">
        <f t="shared" si="25"/>
        <v xml:space="preserve"> </v>
      </c>
      <c r="C94" s="382" t="str">
        <f t="shared" si="34"/>
        <v xml:space="preserve"> </v>
      </c>
      <c r="D94" s="383" t="str">
        <f t="shared" si="28"/>
        <v xml:space="preserve"> </v>
      </c>
      <c r="E94" s="383" t="str">
        <f t="shared" si="29"/>
        <v xml:space="preserve"> </v>
      </c>
      <c r="F94" s="383" t="str">
        <f t="shared" si="35"/>
        <v xml:space="preserve"> </v>
      </c>
      <c r="G94" s="381" t="str">
        <f t="shared" si="30"/>
        <v xml:space="preserve"> </v>
      </c>
      <c r="H94" s="381" t="str">
        <f t="shared" si="31"/>
        <v>ja</v>
      </c>
      <c r="I94" s="384" t="str">
        <f t="shared" si="32"/>
        <v xml:space="preserve"> </v>
      </c>
      <c r="J94" s="385" t="str">
        <f t="shared" si="33"/>
        <v xml:space="preserve"> </v>
      </c>
    </row>
    <row r="95" spans="1:10" hidden="1" x14ac:dyDescent="0.35">
      <c r="A95" s="387">
        <v>34</v>
      </c>
      <c r="B95" s="375" t="str">
        <f t="shared" si="25"/>
        <v xml:space="preserve"> </v>
      </c>
      <c r="C95" s="376" t="str">
        <f t="shared" si="34"/>
        <v xml:space="preserve"> </v>
      </c>
      <c r="D95" s="377" t="str">
        <f t="shared" si="28"/>
        <v xml:space="preserve"> </v>
      </c>
      <c r="E95" s="377" t="str">
        <f t="shared" si="29"/>
        <v xml:space="preserve"> </v>
      </c>
      <c r="F95" s="377" t="str">
        <f t="shared" si="35"/>
        <v xml:space="preserve"> </v>
      </c>
      <c r="G95" s="375" t="str">
        <f t="shared" si="30"/>
        <v xml:space="preserve"> </v>
      </c>
      <c r="H95" s="375" t="str">
        <f t="shared" si="31"/>
        <v>ja</v>
      </c>
      <c r="I95" s="378" t="str">
        <f t="shared" si="32"/>
        <v xml:space="preserve"> </v>
      </c>
      <c r="J95" s="379" t="str">
        <f t="shared" si="33"/>
        <v xml:space="preserve"> </v>
      </c>
    </row>
    <row r="96" spans="1:10" hidden="1" x14ac:dyDescent="0.35">
      <c r="A96" s="380">
        <v>35</v>
      </c>
      <c r="B96" s="381" t="str">
        <f t="shared" si="25"/>
        <v xml:space="preserve"> </v>
      </c>
      <c r="C96" s="382" t="str">
        <f t="shared" si="34"/>
        <v xml:space="preserve"> </v>
      </c>
      <c r="D96" s="383" t="str">
        <f t="shared" si="28"/>
        <v xml:space="preserve"> </v>
      </c>
      <c r="E96" s="383" t="str">
        <f t="shared" si="29"/>
        <v xml:space="preserve"> </v>
      </c>
      <c r="F96" s="383" t="str">
        <f t="shared" si="35"/>
        <v xml:space="preserve"> </v>
      </c>
      <c r="G96" s="381" t="str">
        <f t="shared" si="30"/>
        <v xml:space="preserve"> </v>
      </c>
      <c r="H96" s="381" t="str">
        <f t="shared" si="31"/>
        <v>ja</v>
      </c>
      <c r="I96" s="384" t="str">
        <f t="shared" si="32"/>
        <v xml:space="preserve"> </v>
      </c>
      <c r="J96" s="385" t="str">
        <f t="shared" si="33"/>
        <v xml:space="preserve"> </v>
      </c>
    </row>
    <row r="97" spans="1:12" hidden="1" x14ac:dyDescent="0.35">
      <c r="A97" s="387">
        <v>36</v>
      </c>
      <c r="B97" s="375" t="str">
        <f t="shared" si="25"/>
        <v xml:space="preserve"> </v>
      </c>
      <c r="C97" s="376" t="str">
        <f t="shared" si="34"/>
        <v xml:space="preserve"> </v>
      </c>
      <c r="D97" s="377" t="str">
        <f t="shared" si="28"/>
        <v xml:space="preserve"> </v>
      </c>
      <c r="E97" s="377" t="str">
        <f t="shared" si="29"/>
        <v xml:space="preserve"> </v>
      </c>
      <c r="F97" s="377" t="str">
        <f t="shared" si="35"/>
        <v xml:space="preserve"> </v>
      </c>
      <c r="G97" s="375" t="str">
        <f t="shared" si="30"/>
        <v xml:space="preserve"> </v>
      </c>
      <c r="H97" s="375" t="str">
        <f t="shared" si="31"/>
        <v>ja</v>
      </c>
      <c r="I97" s="378" t="str">
        <f t="shared" si="32"/>
        <v xml:space="preserve"> </v>
      </c>
      <c r="J97" s="379" t="str">
        <f t="shared" si="33"/>
        <v xml:space="preserve"> </v>
      </c>
    </row>
    <row r="98" spans="1:12" hidden="1" x14ac:dyDescent="0.35">
      <c r="A98" s="388">
        <f>A97+1</f>
        <v>37</v>
      </c>
      <c r="B98" s="381" t="str">
        <f t="shared" si="25"/>
        <v xml:space="preserve"> </v>
      </c>
      <c r="C98" s="382" t="str">
        <f t="shared" si="34"/>
        <v xml:space="preserve"> </v>
      </c>
      <c r="D98" s="383" t="str">
        <f t="shared" si="28"/>
        <v xml:space="preserve"> </v>
      </c>
      <c r="E98" s="383" t="str">
        <f t="shared" si="29"/>
        <v xml:space="preserve"> </v>
      </c>
      <c r="F98" s="383" t="str">
        <f t="shared" si="35"/>
        <v xml:space="preserve"> </v>
      </c>
      <c r="G98" s="381" t="str">
        <f t="shared" si="30"/>
        <v xml:space="preserve"> </v>
      </c>
      <c r="H98" s="381" t="str">
        <f t="shared" si="31"/>
        <v>ja</v>
      </c>
      <c r="I98" s="384" t="str">
        <f t="shared" si="32"/>
        <v xml:space="preserve"> </v>
      </c>
      <c r="J98" s="385" t="str">
        <f t="shared" si="33"/>
        <v xml:space="preserve"> </v>
      </c>
    </row>
    <row r="99" spans="1:12" hidden="1" x14ac:dyDescent="0.35">
      <c r="A99" s="387">
        <f t="shared" ref="A99:A101" si="36">A98+1</f>
        <v>38</v>
      </c>
      <c r="B99" s="375" t="str">
        <f t="shared" si="25"/>
        <v xml:space="preserve"> </v>
      </c>
      <c r="C99" s="376" t="str">
        <f t="shared" si="34"/>
        <v xml:space="preserve"> </v>
      </c>
      <c r="D99" s="377" t="str">
        <f t="shared" si="28"/>
        <v xml:space="preserve"> </v>
      </c>
      <c r="E99" s="377" t="str">
        <f t="shared" si="29"/>
        <v xml:space="preserve"> </v>
      </c>
      <c r="F99" s="377" t="str">
        <f t="shared" si="35"/>
        <v xml:space="preserve"> </v>
      </c>
      <c r="G99" s="375" t="str">
        <f t="shared" si="30"/>
        <v xml:space="preserve"> </v>
      </c>
      <c r="H99" s="375" t="str">
        <f t="shared" si="31"/>
        <v>ja</v>
      </c>
      <c r="I99" s="378" t="str">
        <f t="shared" si="32"/>
        <v xml:space="preserve"> </v>
      </c>
      <c r="J99" s="379" t="str">
        <f t="shared" si="33"/>
        <v xml:space="preserve"> </v>
      </c>
    </row>
    <row r="100" spans="1:12" hidden="1" x14ac:dyDescent="0.35">
      <c r="A100" s="388">
        <f t="shared" si="36"/>
        <v>39</v>
      </c>
      <c r="B100" s="381" t="str">
        <f t="shared" si="25"/>
        <v xml:space="preserve"> </v>
      </c>
      <c r="C100" s="382" t="str">
        <f t="shared" si="34"/>
        <v xml:space="preserve"> </v>
      </c>
      <c r="D100" s="383" t="str">
        <f t="shared" si="28"/>
        <v xml:space="preserve"> </v>
      </c>
      <c r="E100" s="383" t="str">
        <f t="shared" si="29"/>
        <v xml:space="preserve"> </v>
      </c>
      <c r="F100" s="383" t="str">
        <f t="shared" si="35"/>
        <v xml:space="preserve"> </v>
      </c>
      <c r="G100" s="381" t="str">
        <f t="shared" si="30"/>
        <v xml:space="preserve"> </v>
      </c>
      <c r="H100" s="381" t="str">
        <f t="shared" si="31"/>
        <v>ja</v>
      </c>
      <c r="I100" s="384" t="str">
        <f t="shared" si="32"/>
        <v xml:space="preserve"> </v>
      </c>
      <c r="J100" s="385" t="str">
        <f t="shared" si="33"/>
        <v xml:space="preserve"> </v>
      </c>
    </row>
    <row r="101" spans="1:12" ht="15" hidden="1" thickBot="1" x14ac:dyDescent="0.4">
      <c r="A101" s="389">
        <f t="shared" si="36"/>
        <v>40</v>
      </c>
      <c r="B101" s="390" t="str">
        <f t="shared" si="25"/>
        <v xml:space="preserve"> </v>
      </c>
      <c r="C101" s="391" t="str">
        <f t="shared" si="34"/>
        <v xml:space="preserve"> </v>
      </c>
      <c r="D101" s="392" t="str">
        <f t="shared" si="28"/>
        <v xml:space="preserve"> </v>
      </c>
      <c r="E101" s="392" t="str">
        <f t="shared" si="29"/>
        <v xml:space="preserve"> </v>
      </c>
      <c r="F101" s="392" t="str">
        <f t="shared" si="35"/>
        <v xml:space="preserve"> </v>
      </c>
      <c r="G101" s="390" t="str">
        <f t="shared" si="30"/>
        <v xml:space="preserve"> </v>
      </c>
      <c r="H101" s="390" t="str">
        <f t="shared" si="31"/>
        <v>ja</v>
      </c>
      <c r="I101" s="393" t="str">
        <f t="shared" si="32"/>
        <v xml:space="preserve"> </v>
      </c>
      <c r="J101" s="394" t="str">
        <f t="shared" si="33"/>
        <v xml:space="preserve"> </v>
      </c>
    </row>
    <row r="102" spans="1:12" x14ac:dyDescent="0.35">
      <c r="C102" s="296"/>
      <c r="D102" s="296"/>
    </row>
    <row r="103" spans="1:12" ht="15" thickBot="1" x14ac:dyDescent="0.4">
      <c r="A103" s="294" t="s">
        <v>249</v>
      </c>
    </row>
    <row r="104" spans="1:12" ht="15" thickBot="1" x14ac:dyDescent="0.4">
      <c r="A104" s="304" t="str">
        <f>A11</f>
        <v>produkt</v>
      </c>
      <c r="B104" s="305" t="str">
        <f>B11</f>
        <v xml:space="preserve">Pris </v>
      </c>
      <c r="C104" s="305" t="str">
        <f>C11</f>
        <v>Afsætning</v>
      </c>
      <c r="D104" s="305"/>
      <c r="E104" s="305" t="str">
        <f>E11</f>
        <v>Omsætning</v>
      </c>
      <c r="F104" s="305" t="str">
        <f>F11</f>
        <v>VE</v>
      </c>
      <c r="G104" s="305" t="str">
        <f>G11</f>
        <v>VO
(afsæt*VE)</v>
      </c>
      <c r="H104" s="305"/>
      <c r="I104" s="305" t="str">
        <f>I11</f>
        <v>Reklame</v>
      </c>
      <c r="J104" s="305" t="str">
        <f>J11</f>
        <v>DB / MFB</v>
      </c>
      <c r="K104" s="395" t="str">
        <f>K11</f>
        <v>timer</v>
      </c>
      <c r="L104" s="396"/>
    </row>
    <row r="105" spans="1:12" x14ac:dyDescent="0.35">
      <c r="A105" s="397" t="str">
        <f>A14</f>
        <v>MANUEL 3</v>
      </c>
      <c r="B105" s="398">
        <f>IF($A$105=$A$12,B12,IF($A$105=$A$13,B13,IF($A$105=$A$14,B14,IF($A$105=$A$15,B15,IF($A$105=$A$16,B16,IF($A$105=$A$17,B17,IF($A$105=$A$18,B18,IF($A$105=$A$19,B19,IF($A$105=$A$20,B20,IF($A$105=$A$21,B21,IF($A$105=$A$22,B22,IF($A$105=$A$23,B23,IF($A$105=$A$24,B24,IF($A$105=$A$25,B25,IF($A$105=$A$26,B26,IF($A$105=$A$27,B27,IF($A$105=$A$28,B28,IF($A$105=$A$29,B29,IF($A$105=$A$30,B30,IF($A$105=$A$31,B31,IF($A$105=$A$32,B32,IF($A$105=$A$33,B33,IF($A$105=$A$34,B34,IF($A$105=$A$35,B35,IF($A$105=$A$36,B36,IF($A$105=$A$37,B37,IF($A$105=$A$38,B38,IF($A$105=$A$39,B39,IF($A$105=$A$40,B40,IF($A$105=$A$41,B41,IF($A$105=$A$42,B42,IF($A$105=$A$43,B43,IF($A$105=$A$44,B44,IF($A$105=$A$45,B45,IF($A$105=$A$46,B46,IF($A$105=$A$47,B47,IF($A$105=$A$48,B48,IF($A$105=$A$49,B49,IF($A$105=$A$50,B50,IF($A$105=$A$51,B51,IF($A$105="","")))))))))))))))))))))))))))))))))))))))))</f>
        <v>9000</v>
      </c>
      <c r="C105" s="398">
        <f t="shared" ref="C105:K105" si="37">IF($A$105=$A$12,C12,IF($A$105=$A$13,C13,IF($A$105=$A$14,C14,IF($A$105=$A$15,C15,IF($A$105=$A$16,C16,IF($A$105=$A$17,C17,IF($A$105=$A$18,C18,IF($A$105=$A$19,C19,IF($A$105=$A$20,C20,IF($A$105=$A$21,C21,IF($A$105=$A$22,C22,IF($A$105=$A$23,C23,IF($A$105=$A$24,C24,IF($A$105=$A$25,C25,IF($A$105=$A$26,C26,IF($A$105=$A$27,C27,IF($A$105=$A$28,C28,IF($A$105=$A$29,C29,IF($A$105=$A$30,C30,IF($A$105=$A$31,C31,IF($A$105=$A$32,C32,IF($A$105=$A$33,C33,IF($A$105=$A$34,C34,IF($A$105=$A$35,C35,IF($A$105=$A$36,C36,IF($A$105=$A$37,C37,IF($A$105=$A$38,C38,IF($A$105=$A$39,C39,IF($A$105=$A$40,C40,IF($A$105=$A$41,C41,IF($A$105=$A$42,C42,IF($A$105=$A$43,C43,IF($A$105=$A$44,C44,IF($A$105=$A$45,C45,IF($A$105=$A$46,C46,IF($A$105=$A$47,C47,IF($A$105=$A$48,C48,IF($A$105=$A$49,C49,IF($A$105=$A$50,C50,IF($A$105=$A$51,C51,IF($A$105="","")))))))))))))))))))))))))))))))))))))))))</f>
        <v>350</v>
      </c>
      <c r="D105" s="398">
        <f t="shared" si="37"/>
        <v>0</v>
      </c>
      <c r="E105" s="398">
        <f t="shared" si="37"/>
        <v>3150000</v>
      </c>
      <c r="F105" s="398">
        <f t="shared" si="37"/>
        <v>4000</v>
      </c>
      <c r="G105" s="398">
        <f t="shared" si="37"/>
        <v>1400000</v>
      </c>
      <c r="H105" s="398">
        <f t="shared" si="37"/>
        <v>0</v>
      </c>
      <c r="I105" s="398">
        <f t="shared" si="37"/>
        <v>0</v>
      </c>
      <c r="J105" s="398">
        <f t="shared" si="37"/>
        <v>1750000</v>
      </c>
      <c r="K105" s="399">
        <f t="shared" si="37"/>
        <v>350</v>
      </c>
      <c r="L105" s="396"/>
    </row>
    <row r="106" spans="1:12" x14ac:dyDescent="0.35">
      <c r="A106" s="400" t="str">
        <f>A24</f>
        <v>ELEKTRISK 3</v>
      </c>
      <c r="B106" s="401">
        <f>IF($A$106=$A$12,B12,IF($A$106=$A$13,B13,IF($A$106=$A$14,B14,IF($A$106=$A$15,B15,IF($A$106=$A$16,B16,IF($A$106=$A$17,B17,IF($A$106=$A$18,B18,IF($A$106=$A$19,B19,IF($A$106=$A$20,B20,IF($A$106=$A$21,B21,IF($A$106=$A$22,B22,IF($A$106=$A$23,B23,IF($A$106=$A$24,B24,IF($A$106=$A$25,B25,IF($A$106=$A$26,B26,IF($A$106=$A$27,B27,IF($A$106=$A$28,B28,IF($A$106=$A$29,B29,IF($A$106=$A$30,B30,IF($A$106=$A$31,B31,IF($A$106=$A$32,B32,IF($A$106=$A$33,B33,IF($A$106=$A$34,B34,IF($A$106=$A$35,B35,IF($A$106=$A$36,B36,IF($A$106=$A$37,B37,IF($A$106=$A$38,B38,IF($A$106=$A$39,B39,IF($A$106=$A$40,B40,IF($A$106=$A$41,B41,IF($A$106=$A$42,B42,IF($A$106=$A$43,B43,IF($A$106=$A$44,B44,IF($A$106=$A$45,B45,IF($A$106=$A$46,B46,IF($A$106=$A$47,B47,IF($A$106=$A$48,B48,IF($A$106=$A$49,B49,IF($A$106=$A$50,B50,IF($A$106=$A$51,B51,IF($A$106="","")))))))))))))))))))))))))))))))))))))))))</f>
        <v>13000</v>
      </c>
      <c r="C106" s="401">
        <f t="shared" ref="C106:K106" si="38">IF($A$106=$A$12,C12,IF($A$106=$A$13,C13,IF($A$106=$A$14,C14,IF($A$106=$A$15,C15,IF($A$106=$A$16,C16,IF($A$106=$A$17,C17,IF($A$106=$A$18,C18,IF($A$106=$A$19,C19,IF($A$106=$A$20,C20,IF($A$106=$A$21,C21,IF($A$106=$A$22,C22,IF($A$106=$A$23,C23,IF($A$106=$A$24,C24,IF($A$106=$A$25,C25,IF($A$106=$A$26,C26,IF($A$106=$A$27,C27,IF($A$106=$A$28,C28,IF($A$106=$A$29,C29,IF($A$106=$A$30,C30,IF($A$106=$A$31,C31,IF($A$106=$A$32,C32,IF($A$106=$A$33,C33,IF($A$106=$A$34,C34,IF($A$106=$A$35,C35,IF($A$106=$A$36,C36,IF($A$106=$A$37,C37,IF($A$106=$A$38,C38,IF($A$106=$A$39,C39,IF($A$106=$A$40,C40,IF($A$106=$A$41,C41,IF($A$106=$A$42,C42,IF($A$106=$A$43,C43,IF($A$106=$A$44,C44,IF($A$106=$A$45,C45,IF($A$106=$A$46,C46,IF($A$106=$A$47,C47,IF($A$106=$A$48,C48,IF($A$106=$A$49,C49,IF($A$106=$A$50,C50,IF($A$106=$A$51,C51,IF($A$106="","")))))))))))))))))))))))))))))))))))))))))</f>
        <v>500</v>
      </c>
      <c r="D106" s="401">
        <f t="shared" si="38"/>
        <v>0</v>
      </c>
      <c r="E106" s="401">
        <f t="shared" si="38"/>
        <v>6500000</v>
      </c>
      <c r="F106" s="401">
        <f t="shared" si="38"/>
        <v>8000</v>
      </c>
      <c r="G106" s="401">
        <f t="shared" si="38"/>
        <v>4000000</v>
      </c>
      <c r="H106" s="401">
        <f t="shared" si="38"/>
        <v>0</v>
      </c>
      <c r="I106" s="401">
        <f t="shared" si="38"/>
        <v>0</v>
      </c>
      <c r="J106" s="401">
        <f t="shared" si="38"/>
        <v>2500000</v>
      </c>
      <c r="K106" s="402">
        <f t="shared" si="38"/>
        <v>750</v>
      </c>
      <c r="L106" s="396"/>
    </row>
    <row r="107" spans="1:12" x14ac:dyDescent="0.35">
      <c r="A107" s="403" t="str">
        <f>A42</f>
        <v xml:space="preserve"> </v>
      </c>
      <c r="B107" s="401">
        <f>IF($A$107=$A$12,B12,IF($A$107=$A$13,B13,IF($A$107=$A$14,B14,IF($A$107=$A$15,B15,IF($A$107=$A$16,B16,IF($A$107=$A$17,B17,IF($A$107=$A$18,B18,IF($A$107=$A$19,B19,IF($A$107=$A$20,B20,IF($A$107=$A$21,B21,IF($A$107=$A$22,B22,IF($A$107=$A$23,B23,IF($A$107=$A$24,B24,IF($A$107=$A$25,B25,IF($A$107=$A$26,B26,IF($A$107=$A$27,B27,IF($A$107=$A$28,B28,IF($A$107=$A$29,B29,IF($A$107=$A$30,B30,IF($A$107=$A$31,B31,IF($A$107=$A$32,B32,IF($A$107=$A$33,B33,IF($A$107=$A$34,B34,IF($A$107=$A$35,B35,IF($A$107=$A$36,B36,IF($A$107=$A$37,B37,IF($A$107=$A$38,B38,IF($A$107=$A$39,B39,IF($A$107=$A$40,B40,IF($A$107=$A$41,B41,IF($A$107=$A$42,B42,IF($A$107=$A$43,B43,IF($A$107=$A$44,B44,IF($A$107=$A$45,B45,IF($A$107=$A$46,B46,IF($A$107=$A$47,B47,IF($A$107=$A$48,B48,IF($A$107=$A$49,B49,IF($A$107=$A$50,B50,IF($A$107=$A$51,B51,IF($A$107="","")))))))))))))))))))))))))))))))))))))))))</f>
        <v>0</v>
      </c>
      <c r="C107" s="401">
        <f t="shared" ref="C107:K107" si="39">IF($A$107=$A$12,C12,IF($A$107=$A$13,C13,IF($A$107=$A$14,C14,IF($A$107=$A$15,C15,IF($A$107=$A$16,C16,IF($A$107=$A$17,C17,IF($A$107=$A$18,C18,IF($A$107=$A$19,C19,IF($A$107=$A$20,C20,IF($A$107=$A$21,C21,IF($A$107=$A$22,C22,IF($A$107=$A$23,C23,IF($A$107=$A$24,C24,IF($A$107=$A$25,C25,IF($A$107=$A$26,C26,IF($A$107=$A$27,C27,IF($A$107=$A$28,C28,IF($A$107=$A$29,C29,IF($A$107=$A$30,C30,IF($A$107=$A$31,C31,IF($A$107=$A$32,C32,IF($A$107=$A$33,C33,IF($A$107=$A$34,C34,IF($A$107=$A$35,C35,IF($A$107=$A$36,C36,IF($A$107=$A$37,C37,IF($A$107=$A$38,C38,IF($A$107=$A$39,C39,IF($A$107=$A$40,C40,IF($A$107=$A$41,C41,IF($A$107=$A$42,C42,IF($A$107=$A$43,C43,IF($A$107=$A$44,C44,IF($A$107=$A$45,C45,IF($A$107=$A$46,C46,IF($A$107=$A$47,C47,IF($A$107=$A$48,C48,IF($A$107=$A$49,C49,IF($A$107=$A$50,C50,IF($A$107=$A$51,C51,IF($A$107="","")))))))))))))))))))))))))))))))))))))))))</f>
        <v>0</v>
      </c>
      <c r="D107" s="401">
        <f t="shared" si="39"/>
        <v>0</v>
      </c>
      <c r="E107" s="401">
        <f t="shared" si="39"/>
        <v>0</v>
      </c>
      <c r="F107" s="401">
        <f t="shared" si="39"/>
        <v>0</v>
      </c>
      <c r="G107" s="401">
        <f t="shared" si="39"/>
        <v>0</v>
      </c>
      <c r="H107" s="401">
        <f t="shared" si="39"/>
        <v>0</v>
      </c>
      <c r="I107" s="401">
        <f t="shared" si="39"/>
        <v>0</v>
      </c>
      <c r="J107" s="401">
        <f t="shared" si="39"/>
        <v>0</v>
      </c>
      <c r="K107" s="402">
        <f t="shared" si="39"/>
        <v>0</v>
      </c>
      <c r="L107" s="396"/>
    </row>
    <row r="108" spans="1:12" x14ac:dyDescent="0.35">
      <c r="A108" s="404" t="str">
        <f>A32</f>
        <v xml:space="preserve"> </v>
      </c>
      <c r="B108" s="401">
        <f>IF($A$108=$A$12,B12,IF($A$108=$A$13,B13,IF($A$108=$A$14,B14,IF($A$108=$A$15,B15,IF($A$108=$A$16,B16,IF($A$108=$A$17,B17,IF($A$108=$A$18,B18,IF($A$108=$A$19,B19,IF($A$108=$A$20,B20,IF($A$108=$A$21,B21,IF($A$108=$A$22,B22,IF($A$108=$A$23,B23,IF($A$108=$A$24,B24,IF($A$108=$A$25,B25,IF($A$108=$A$26,B26,IF($A$108=$A$27,B27,IF($A$108=$A$28,B28,IF($A$108=$A$29,B29,IF($A$108=$A$30,B30,IF($A$108=$A$31,B31,IF($A$108=$A$32,B32,IF($A$108=$A$33,B33,IF($A$108=$A$34,B34,IF($A$108=$A$35,B35,IF($A$108=$A$36,B36,IF($A$108=$A$37,B37,IF($A$108=$A$38,B38,IF($A$108=$A$39,B39,IF($A$108=$A$40,B40,IF($A$108=$A$41,B41,IF($A$108=$A$42,B42,IF($A$107=$A$43,B43,IF($A$108=$A$44,B44,IF($A$108=$A$45,B45,IF($A$108=$A$46,B46,IF($A$108=$A$47,B47,IF($A$108=$A$48,B48,IF($A$108=$A$49,B49,IF($A$108=$A$50,B50,IF($A$108=$A$51,B51,IF($A$108="","")))))))))))))))))))))))))))))))))))))))))</f>
        <v>0</v>
      </c>
      <c r="C108" s="401">
        <f t="shared" ref="C108:K108" si="40">IF($A$108=$A$12,C12,IF($A$108=$A$13,C13,IF($A$108=$A$14,C14,IF($A$108=$A$15,C15,IF($A$108=$A$16,C16,IF($A$108=$A$17,C17,IF($A$108=$A$18,C18,IF($A$108=$A$19,C19,IF($A$108=$A$20,C20,IF($A$108=$A$21,C21,IF($A$108=$A$22,C22,IF($A$108=$A$23,C23,IF($A$108=$A$24,C24,IF($A$108=$A$25,C25,IF($A$108=$A$26,C26,IF($A$108=$A$27,C27,IF($A$108=$A$28,C28,IF($A$108=$A$29,C29,IF($A$108=$A$30,C30,IF($A$108=$A$31,C31,IF($A$108=$A$32,C32,IF($A$108=$A$33,C33,IF($A$108=$A$34,C34,IF($A$108=$A$35,C35,IF($A$108=$A$36,C36,IF($A$108=$A$37,C37,IF($A$108=$A$38,C38,IF($A$108=$A$39,C39,IF($A$108=$A$40,C40,IF($A$108=$A$41,C41,IF($A$108=$A$42,C42,IF($A$107=$A$43,C43,IF($A$108=$A$44,C44,IF($A$108=$A$45,C45,IF($A$108=$A$46,C46,IF($A$108=$A$47,C47,IF($A$108=$A$48,C48,IF($A$108=$A$49,C49,IF($A$108=$A$50,C50,IF($A$108=$A$51,C51,IF($A$108="","")))))))))))))))))))))))))))))))))))))))))</f>
        <v>0</v>
      </c>
      <c r="D108" s="401">
        <f t="shared" si="40"/>
        <v>0</v>
      </c>
      <c r="E108" s="401">
        <f t="shared" si="40"/>
        <v>0</v>
      </c>
      <c r="F108" s="401">
        <f t="shared" si="40"/>
        <v>0</v>
      </c>
      <c r="G108" s="401">
        <f t="shared" si="40"/>
        <v>0</v>
      </c>
      <c r="H108" s="401">
        <f t="shared" si="40"/>
        <v>0</v>
      </c>
      <c r="I108" s="401">
        <f t="shared" si="40"/>
        <v>0</v>
      </c>
      <c r="J108" s="401">
        <f t="shared" si="40"/>
        <v>0</v>
      </c>
      <c r="K108" s="402">
        <f t="shared" si="40"/>
        <v>0</v>
      </c>
      <c r="L108" s="396"/>
    </row>
    <row r="109" spans="1:12" x14ac:dyDescent="0.35">
      <c r="A109" s="374" t="s">
        <v>25</v>
      </c>
      <c r="B109" s="401"/>
      <c r="C109" s="401"/>
      <c r="D109" s="401"/>
      <c r="E109" s="401">
        <f>SUM(E105:E108)</f>
        <v>9650000</v>
      </c>
      <c r="F109" s="401"/>
      <c r="G109" s="401">
        <f>SUM(G105:G108)</f>
        <v>5400000</v>
      </c>
      <c r="H109" s="401"/>
      <c r="I109" s="401">
        <f>SUM(I105:I108)</f>
        <v>0</v>
      </c>
      <c r="J109" s="401">
        <f>SUM(J105:J108)</f>
        <v>4250000</v>
      </c>
      <c r="K109" s="402">
        <f>SUM(K105:K108)</f>
        <v>1100</v>
      </c>
      <c r="L109" s="396"/>
    </row>
    <row r="110" spans="1:12" x14ac:dyDescent="0.35">
      <c r="A110" s="374" t="s">
        <v>250</v>
      </c>
      <c r="B110" s="401">
        <f>B4</f>
        <v>400</v>
      </c>
      <c r="C110" s="401"/>
      <c r="D110" s="401"/>
      <c r="E110" s="401"/>
      <c r="F110" s="401"/>
      <c r="G110" s="401"/>
      <c r="H110" s="401"/>
      <c r="I110" s="401"/>
      <c r="J110" s="401">
        <f>K110*B110</f>
        <v>128000</v>
      </c>
      <c r="K110" s="402">
        <f>IF(K109&lt;=B2,0,K109-B2)</f>
        <v>320</v>
      </c>
      <c r="L110" s="396"/>
    </row>
    <row r="111" spans="1:12" ht="15" thickBot="1" x14ac:dyDescent="0.4">
      <c r="A111" s="389" t="s">
        <v>251</v>
      </c>
      <c r="B111" s="405"/>
      <c r="C111" s="405"/>
      <c r="D111" s="405"/>
      <c r="E111" s="405"/>
      <c r="F111" s="405"/>
      <c r="G111" s="405"/>
      <c r="H111" s="405"/>
      <c r="I111" s="405"/>
      <c r="J111" s="405">
        <f>J109-J110</f>
        <v>4122000</v>
      </c>
      <c r="K111" s="406"/>
      <c r="L111" s="396"/>
    </row>
    <row r="112" spans="1:12" x14ac:dyDescent="0.35">
      <c r="A112" s="294" t="s">
        <v>254</v>
      </c>
    </row>
    <row r="113" spans="1:10" x14ac:dyDescent="0.35">
      <c r="A113" s="524" t="s">
        <v>259</v>
      </c>
      <c r="B113" s="524"/>
      <c r="C113" s="524"/>
      <c r="D113" s="524"/>
      <c r="E113" s="524"/>
      <c r="F113" s="524"/>
      <c r="G113" s="524"/>
      <c r="H113" s="524"/>
      <c r="I113" s="524"/>
      <c r="J113" s="524"/>
    </row>
    <row r="114" spans="1:10" x14ac:dyDescent="0.35">
      <c r="A114" s="524"/>
      <c r="B114" s="524"/>
      <c r="C114" s="524"/>
      <c r="D114" s="524"/>
      <c r="E114" s="524"/>
      <c r="F114" s="524"/>
      <c r="G114" s="524"/>
      <c r="H114" s="524"/>
      <c r="I114" s="524"/>
      <c r="J114" s="524"/>
    </row>
    <row r="115" spans="1:10" x14ac:dyDescent="0.35">
      <c r="A115" s="524"/>
      <c r="B115" s="524"/>
      <c r="C115" s="524"/>
      <c r="D115" s="524"/>
      <c r="E115" s="524"/>
      <c r="F115" s="524"/>
      <c r="G115" s="524"/>
      <c r="H115" s="524"/>
      <c r="I115" s="524"/>
      <c r="J115" s="524"/>
    </row>
    <row r="116" spans="1:10" x14ac:dyDescent="0.35">
      <c r="A116" s="524"/>
      <c r="B116" s="524"/>
      <c r="C116" s="524"/>
      <c r="D116" s="524"/>
      <c r="E116" s="524"/>
      <c r="F116" s="524"/>
      <c r="G116" s="524"/>
      <c r="H116" s="524"/>
      <c r="I116" s="524"/>
      <c r="J116" s="524"/>
    </row>
    <row r="117" spans="1:10" x14ac:dyDescent="0.35">
      <c r="A117" s="524"/>
      <c r="B117" s="524"/>
      <c r="C117" s="524"/>
      <c r="D117" s="524"/>
      <c r="E117" s="524"/>
      <c r="F117" s="524"/>
      <c r="G117" s="524"/>
      <c r="H117" s="524"/>
      <c r="I117" s="524"/>
      <c r="J117" s="524"/>
    </row>
  </sheetData>
  <mergeCells count="1">
    <mergeCell ref="A113:J117"/>
  </mergeCells>
  <pageMargins left="0.23622047244094491" right="0.23622047244094491" top="0.74803149606299213" bottom="0.74803149606299213" header="0.31496062992125984" footer="0.31496062992125984"/>
  <pageSetup paperSize="9" scale="5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8"/>
  <sheetViews>
    <sheetView workbookViewId="0">
      <selection activeCell="A46" sqref="A46:XFD48"/>
    </sheetView>
  </sheetViews>
  <sheetFormatPr defaultRowHeight="12.5" x14ac:dyDescent="0.25"/>
  <cols>
    <col min="1" max="1" width="22.7265625" customWidth="1"/>
    <col min="2" max="2" width="11.26953125" customWidth="1"/>
    <col min="3" max="3" width="10.453125" customWidth="1"/>
    <col min="4" max="4" width="9.81640625" customWidth="1"/>
    <col min="5" max="5" width="11.54296875" customWidth="1"/>
    <col min="6" max="6" width="21.7265625" customWidth="1"/>
    <col min="7" max="7" width="14.54296875" customWidth="1"/>
    <col min="9" max="9" width="13.1796875" customWidth="1"/>
  </cols>
  <sheetData>
    <row r="1" spans="1:9" ht="23" x14ac:dyDescent="0.5">
      <c r="A1" s="427" t="s">
        <v>69</v>
      </c>
      <c r="B1" s="416"/>
      <c r="C1" s="416"/>
      <c r="D1" s="416"/>
      <c r="E1" s="416"/>
      <c r="F1" s="416"/>
      <c r="G1" s="416"/>
      <c r="H1" s="416"/>
      <c r="I1" s="416"/>
    </row>
    <row r="2" spans="1:9" ht="13" thickBot="1" x14ac:dyDescent="0.3">
      <c r="A2" t="s">
        <v>37</v>
      </c>
      <c r="B2" t="str">
        <f>CONCATENATE("31/12-",Resultatbudget!B2)</f>
        <v>31/12-2018</v>
      </c>
      <c r="E2" t="str">
        <f>CONCATENATE("31/12-",Resultatbudget!B2+1)</f>
        <v>31/12-2019</v>
      </c>
      <c r="F2" t="s">
        <v>39</v>
      </c>
      <c r="G2" t="str">
        <f>B2</f>
        <v>31/12-2018</v>
      </c>
      <c r="H2" t="s">
        <v>20</v>
      </c>
      <c r="I2" t="str">
        <f>E2</f>
        <v>31/12-2019</v>
      </c>
    </row>
    <row r="3" spans="1:9" ht="13" x14ac:dyDescent="0.3">
      <c r="A3" s="20" t="s">
        <v>58</v>
      </c>
      <c r="B3" s="22"/>
      <c r="C3" s="78" t="s">
        <v>72</v>
      </c>
      <c r="D3" s="21" t="s">
        <v>38</v>
      </c>
      <c r="E3" s="46"/>
      <c r="F3" s="14" t="s">
        <v>59</v>
      </c>
      <c r="G3" s="47"/>
      <c r="H3" s="47"/>
      <c r="I3" s="48"/>
    </row>
    <row r="4" spans="1:9" ht="13" x14ac:dyDescent="0.3">
      <c r="A4" s="104" t="s">
        <v>58</v>
      </c>
      <c r="B4" s="94">
        <v>0</v>
      </c>
      <c r="C4" s="94">
        <v>0</v>
      </c>
      <c r="D4" s="95">
        <v>0</v>
      </c>
      <c r="E4" s="83">
        <f>B4+C4-D4</f>
        <v>0</v>
      </c>
      <c r="F4" s="50" t="s">
        <v>77</v>
      </c>
      <c r="G4" s="79">
        <v>500</v>
      </c>
      <c r="H4" s="80">
        <f>Resultatbudget!C38</f>
        <v>0</v>
      </c>
      <c r="I4" s="81">
        <f>IF(F4="Aktiekapital",G4+H4,G9)</f>
        <v>500</v>
      </c>
    </row>
    <row r="5" spans="1:9" ht="13" x14ac:dyDescent="0.3">
      <c r="A5" s="104"/>
      <c r="B5" s="94">
        <v>0</v>
      </c>
      <c r="C5" s="94">
        <v>0</v>
      </c>
      <c r="D5" s="95"/>
      <c r="E5" s="83">
        <f t="shared" ref="E5:E14" si="0">B5+C5-D5</f>
        <v>0</v>
      </c>
      <c r="F5" s="15" t="s">
        <v>61</v>
      </c>
      <c r="G5" s="82">
        <v>1772</v>
      </c>
      <c r="H5" s="83"/>
      <c r="I5" s="84">
        <f>G5+G6</f>
        <v>3375</v>
      </c>
    </row>
    <row r="6" spans="1:9" x14ac:dyDescent="0.25">
      <c r="A6" s="16" t="s">
        <v>40</v>
      </c>
      <c r="B6" s="94">
        <v>3604</v>
      </c>
      <c r="C6" s="94">
        <v>0</v>
      </c>
      <c r="D6" s="95"/>
      <c r="E6" s="83">
        <f t="shared" si="0"/>
        <v>3604</v>
      </c>
      <c r="F6" s="110" t="s">
        <v>75</v>
      </c>
      <c r="G6" s="82">
        <v>1603</v>
      </c>
      <c r="H6" s="83">
        <f>IF(F4="Aktiekapital",Resultatbudget!E29,Resultatbudget!E25)</f>
        <v>1199.9231149999996</v>
      </c>
      <c r="I6" s="84">
        <f>H6</f>
        <v>1199.9231149999996</v>
      </c>
    </row>
    <row r="7" spans="1:9" x14ac:dyDescent="0.25">
      <c r="A7" s="119" t="s">
        <v>87</v>
      </c>
      <c r="B7" s="94">
        <v>1258</v>
      </c>
      <c r="C7" s="94">
        <v>500</v>
      </c>
      <c r="D7" s="95">
        <v>450</v>
      </c>
      <c r="E7" s="83">
        <f t="shared" si="0"/>
        <v>1308</v>
      </c>
      <c r="F7" s="110" t="s">
        <v>81</v>
      </c>
      <c r="G7" s="82">
        <v>0</v>
      </c>
      <c r="H7" s="83">
        <f>I7*-1</f>
        <v>0</v>
      </c>
      <c r="I7" s="85">
        <v>0</v>
      </c>
    </row>
    <row r="8" spans="1:9" x14ac:dyDescent="0.25">
      <c r="A8" s="119" t="s">
        <v>41</v>
      </c>
      <c r="B8" s="94">
        <v>1480</v>
      </c>
      <c r="C8" s="94">
        <v>400</v>
      </c>
      <c r="D8" s="95">
        <v>400</v>
      </c>
      <c r="E8" s="83">
        <f t="shared" si="0"/>
        <v>1480</v>
      </c>
      <c r="F8" s="117" t="s">
        <v>54</v>
      </c>
      <c r="G8" s="88">
        <f>Resultatbudget!B28</f>
        <v>0</v>
      </c>
      <c r="H8" s="88"/>
      <c r="I8" s="118">
        <f>Resultatbudget!E28</f>
        <v>1000</v>
      </c>
    </row>
    <row r="9" spans="1:9" x14ac:dyDescent="0.25">
      <c r="A9" s="16"/>
      <c r="B9" s="94">
        <v>0</v>
      </c>
      <c r="C9" s="94">
        <v>0</v>
      </c>
      <c r="D9" s="95"/>
      <c r="E9" s="83">
        <f t="shared" si="0"/>
        <v>0</v>
      </c>
      <c r="F9" s="45" t="s">
        <v>60</v>
      </c>
      <c r="G9" s="86">
        <f>G4+G5+G6-G7+G8</f>
        <v>3875</v>
      </c>
      <c r="H9" s="86">
        <f>SUM(H4:H7)</f>
        <v>1199.9231149999996</v>
      </c>
      <c r="I9" s="87">
        <f>I4+I5+I6-I7+I8</f>
        <v>6074.9231149999996</v>
      </c>
    </row>
    <row r="10" spans="1:9" x14ac:dyDescent="0.25">
      <c r="A10" s="16"/>
      <c r="B10" s="94">
        <v>0</v>
      </c>
      <c r="C10" s="94">
        <v>0</v>
      </c>
      <c r="D10" s="95"/>
      <c r="E10" s="83">
        <f t="shared" si="0"/>
        <v>0</v>
      </c>
      <c r="F10" s="49" t="s">
        <v>48</v>
      </c>
      <c r="G10" s="107"/>
      <c r="H10" s="83"/>
      <c r="I10" s="84">
        <f>G10+H10</f>
        <v>0</v>
      </c>
    </row>
    <row r="11" spans="1:9" ht="13" x14ac:dyDescent="0.3">
      <c r="A11" s="11"/>
      <c r="B11" s="94">
        <v>0</v>
      </c>
      <c r="C11" s="94">
        <v>0</v>
      </c>
      <c r="D11" s="95"/>
      <c r="E11" s="83">
        <f t="shared" si="0"/>
        <v>0</v>
      </c>
      <c r="F11" s="15" t="s">
        <v>49</v>
      </c>
      <c r="G11" s="83"/>
      <c r="H11" s="83"/>
      <c r="I11" s="84">
        <f>G11+H11</f>
        <v>0</v>
      </c>
    </row>
    <row r="12" spans="1:9" x14ac:dyDescent="0.25">
      <c r="A12" s="11"/>
      <c r="B12" s="94">
        <v>0</v>
      </c>
      <c r="C12" s="94">
        <v>0</v>
      </c>
      <c r="D12" s="95"/>
      <c r="E12" s="83">
        <f t="shared" si="0"/>
        <v>0</v>
      </c>
      <c r="F12" s="16" t="s">
        <v>67</v>
      </c>
      <c r="G12" s="83"/>
      <c r="H12" s="82"/>
      <c r="I12" s="84">
        <f>G12+H12</f>
        <v>0</v>
      </c>
    </row>
    <row r="13" spans="1:9" x14ac:dyDescent="0.25">
      <c r="A13" s="11"/>
      <c r="B13" s="94">
        <v>0</v>
      </c>
      <c r="C13" s="94">
        <v>0</v>
      </c>
      <c r="D13" s="95"/>
      <c r="E13" s="83">
        <f t="shared" si="0"/>
        <v>0</v>
      </c>
      <c r="F13" s="16" t="s">
        <v>80</v>
      </c>
      <c r="G13" s="82">
        <v>1200</v>
      </c>
      <c r="H13" s="82">
        <v>-350</v>
      </c>
      <c r="I13" s="84">
        <f>G13+H13</f>
        <v>850</v>
      </c>
    </row>
    <row r="14" spans="1:9" x14ac:dyDescent="0.25">
      <c r="A14" s="11"/>
      <c r="B14" s="94">
        <v>0</v>
      </c>
      <c r="C14" s="94">
        <v>0</v>
      </c>
      <c r="D14" s="95"/>
      <c r="E14" s="83">
        <f t="shared" si="0"/>
        <v>0</v>
      </c>
      <c r="F14" s="11" t="s">
        <v>88</v>
      </c>
      <c r="G14" s="82">
        <v>2510</v>
      </c>
      <c r="H14" s="82">
        <v>-300</v>
      </c>
      <c r="I14" s="84">
        <f>G14+H14</f>
        <v>2210</v>
      </c>
    </row>
    <row r="15" spans="1:9" ht="13" x14ac:dyDescent="0.3">
      <c r="A15" s="12" t="s">
        <v>42</v>
      </c>
      <c r="B15" s="96">
        <f>SUM(B4:B14)</f>
        <v>6342</v>
      </c>
      <c r="C15" s="97">
        <f>SUM(C4:C14)</f>
        <v>900</v>
      </c>
      <c r="D15" s="97">
        <f>SUM(D4:D14)</f>
        <v>850</v>
      </c>
      <c r="E15" s="86">
        <f>B15+C15-D15</f>
        <v>6392</v>
      </c>
      <c r="F15" s="12" t="s">
        <v>51</v>
      </c>
      <c r="G15" s="86">
        <f>SUM(G10:G14)</f>
        <v>3710</v>
      </c>
      <c r="H15" s="86">
        <f>SUM(H10:H14)</f>
        <v>-650</v>
      </c>
      <c r="I15" s="87">
        <f>SUM(I10:I14)</f>
        <v>3060</v>
      </c>
    </row>
    <row r="16" spans="1:9" x14ac:dyDescent="0.25">
      <c r="A16" s="63" t="s">
        <v>43</v>
      </c>
      <c r="B16" s="98"/>
      <c r="C16" s="422" t="s">
        <v>20</v>
      </c>
      <c r="D16" s="423"/>
      <c r="E16" s="83"/>
      <c r="F16" s="16" t="s">
        <v>52</v>
      </c>
      <c r="G16" s="83"/>
      <c r="H16" s="83"/>
      <c r="I16" s="84">
        <f t="shared" ref="I16:I21" si="1">G16+H16</f>
        <v>0</v>
      </c>
    </row>
    <row r="17" spans="1:10" x14ac:dyDescent="0.25">
      <c r="A17" s="64" t="str">
        <f>IF(Resultatbudget!A4="Råvarer","Råvarelager","Varelager")</f>
        <v>Varelager</v>
      </c>
      <c r="B17" s="94">
        <v>4974</v>
      </c>
      <c r="C17" s="422"/>
      <c r="D17" s="423"/>
      <c r="E17" s="83">
        <f>I29</f>
        <v>5174.4712777777786</v>
      </c>
      <c r="F17" s="11" t="s">
        <v>3</v>
      </c>
      <c r="G17" s="82">
        <v>2412</v>
      </c>
      <c r="H17" s="83"/>
      <c r="I17" s="84">
        <f>I43</f>
        <v>2643.6750000000002</v>
      </c>
    </row>
    <row r="18" spans="1:10" x14ac:dyDescent="0.25">
      <c r="A18" s="64" t="str">
        <f>IF(Resultatbudget!A4="Råvarer","Produktion","-")</f>
        <v>-</v>
      </c>
      <c r="B18" s="99">
        <v>0</v>
      </c>
      <c r="C18" s="417"/>
      <c r="D18" s="418"/>
      <c r="E18" s="83">
        <v>0</v>
      </c>
      <c r="F18" s="11" t="s">
        <v>50</v>
      </c>
      <c r="G18" s="82">
        <v>0</v>
      </c>
      <c r="H18" s="82"/>
      <c r="I18" s="84">
        <f t="shared" si="1"/>
        <v>0</v>
      </c>
    </row>
    <row r="19" spans="1:10" x14ac:dyDescent="0.25">
      <c r="A19" s="64" t="str">
        <f>IF(Resultatbudget!A4="Råvarer","Færdigvarer","-")</f>
        <v>-</v>
      </c>
      <c r="B19" s="99">
        <v>0</v>
      </c>
      <c r="C19" s="417"/>
      <c r="D19" s="418"/>
      <c r="E19" s="83">
        <v>0</v>
      </c>
      <c r="F19" s="11" t="s">
        <v>53</v>
      </c>
      <c r="G19" s="82">
        <v>0</v>
      </c>
      <c r="H19" s="82">
        <v>0</v>
      </c>
      <c r="I19" s="84">
        <f t="shared" si="1"/>
        <v>0</v>
      </c>
    </row>
    <row r="20" spans="1:10" x14ac:dyDescent="0.25">
      <c r="A20" s="64" t="s">
        <v>2</v>
      </c>
      <c r="B20" s="94">
        <v>3225</v>
      </c>
      <c r="C20" s="417"/>
      <c r="D20" s="418"/>
      <c r="E20" s="83">
        <f>I40</f>
        <v>2969.1895833333333</v>
      </c>
      <c r="F20" s="11" t="s">
        <v>89</v>
      </c>
      <c r="G20" s="82">
        <v>2601</v>
      </c>
      <c r="H20" s="82">
        <v>-600</v>
      </c>
      <c r="I20" s="84">
        <f t="shared" si="1"/>
        <v>2001</v>
      </c>
    </row>
    <row r="21" spans="1:10" x14ac:dyDescent="0.25">
      <c r="A21" s="64" t="s">
        <v>44</v>
      </c>
      <c r="B21" s="94">
        <v>0</v>
      </c>
      <c r="C21" s="419">
        <v>0</v>
      </c>
      <c r="D21" s="420"/>
      <c r="E21" s="83">
        <f>B21+C21</f>
        <v>0</v>
      </c>
      <c r="F21" s="16" t="s">
        <v>73</v>
      </c>
      <c r="G21" s="82">
        <v>0</v>
      </c>
      <c r="H21" s="82">
        <v>0</v>
      </c>
      <c r="I21" s="84">
        <f t="shared" si="1"/>
        <v>0</v>
      </c>
    </row>
    <row r="22" spans="1:10" x14ac:dyDescent="0.25">
      <c r="A22" s="64" t="s">
        <v>45</v>
      </c>
      <c r="B22" s="94">
        <v>0</v>
      </c>
      <c r="C22" s="419">
        <v>0</v>
      </c>
      <c r="D22" s="420"/>
      <c r="E22" s="83">
        <f>B22+C22</f>
        <v>0</v>
      </c>
      <c r="F22" s="19" t="s">
        <v>66</v>
      </c>
      <c r="G22" s="82">
        <v>0</v>
      </c>
      <c r="H22" s="82">
        <v>0</v>
      </c>
      <c r="I22" s="84">
        <f>G22+H22</f>
        <v>0</v>
      </c>
    </row>
    <row r="23" spans="1:10" x14ac:dyDescent="0.25">
      <c r="A23" s="64" t="s">
        <v>68</v>
      </c>
      <c r="B23" s="94">
        <v>0</v>
      </c>
      <c r="C23" s="419">
        <v>0</v>
      </c>
      <c r="D23" s="420"/>
      <c r="E23" s="83">
        <f>B23+C23</f>
        <v>0</v>
      </c>
      <c r="F23" s="119" t="s">
        <v>83</v>
      </c>
      <c r="G23" s="120">
        <v>0</v>
      </c>
      <c r="H23" s="120"/>
      <c r="I23" s="84">
        <f>G23+H23</f>
        <v>0</v>
      </c>
    </row>
    <row r="24" spans="1:10" x14ac:dyDescent="0.25">
      <c r="A24" s="64" t="s">
        <v>57</v>
      </c>
      <c r="B24" s="94">
        <v>50</v>
      </c>
      <c r="C24" s="417"/>
      <c r="D24" s="418"/>
      <c r="E24" s="83">
        <f>IF(Likviditetsbudget!F41&gt;0,Likviditetsbudget!F43,0)</f>
        <v>50</v>
      </c>
      <c r="F24" s="104" t="s">
        <v>76</v>
      </c>
      <c r="G24" s="82">
        <v>1993</v>
      </c>
      <c r="H24" s="83">
        <f>IF(Likviditetsbudget!F41&lt;0,Likviditetsbudget!F41*-1+Resultatbudget!E34-Balance!G24,0)</f>
        <v>0</v>
      </c>
      <c r="I24" s="84">
        <f>Resultatbudget!E34-Likviditetsbudget!F44</f>
        <v>806.06274611111257</v>
      </c>
    </row>
    <row r="25" spans="1:10" ht="13" x14ac:dyDescent="0.3">
      <c r="A25" s="50" t="s">
        <v>46</v>
      </c>
      <c r="B25" s="100">
        <f>SUM(B17:B24)</f>
        <v>8249</v>
      </c>
      <c r="C25" s="422"/>
      <c r="D25" s="423"/>
      <c r="E25" s="101">
        <f>SUM(E17:E24)</f>
        <v>8193.6608611111114</v>
      </c>
      <c r="F25" s="71" t="s">
        <v>55</v>
      </c>
      <c r="G25" s="89">
        <f>SUM(G16:G24)</f>
        <v>7006</v>
      </c>
      <c r="H25" s="89">
        <f>SUM(H16:H24)</f>
        <v>-600</v>
      </c>
      <c r="I25" s="90">
        <f>SUM(I16:I24)</f>
        <v>5450.7377461111128</v>
      </c>
    </row>
    <row r="26" spans="1:10" ht="13.5" thickBot="1" x14ac:dyDescent="0.35">
      <c r="A26" s="13" t="s">
        <v>47</v>
      </c>
      <c r="B26" s="102">
        <f>SUM(B15:B24)</f>
        <v>14591</v>
      </c>
      <c r="C26" s="424"/>
      <c r="D26" s="425"/>
      <c r="E26" s="103">
        <f>SUM(E25+E15)</f>
        <v>14585.660861111111</v>
      </c>
      <c r="F26" s="13" t="s">
        <v>56</v>
      </c>
      <c r="G26" s="91">
        <f>SUM(G25+G15+G9)</f>
        <v>14591</v>
      </c>
      <c r="H26" s="92"/>
      <c r="I26" s="93">
        <f>SUM(I25+I15+I9)</f>
        <v>14585.660861111113</v>
      </c>
      <c r="J26" s="111"/>
    </row>
    <row r="27" spans="1:10" ht="13.5" thickTop="1" x14ac:dyDescent="0.3">
      <c r="A27" s="74"/>
      <c r="B27" s="75"/>
      <c r="C27" s="76"/>
      <c r="D27" s="76"/>
      <c r="E27" s="75"/>
      <c r="F27" s="74"/>
      <c r="G27" s="77"/>
      <c r="H27" s="24"/>
      <c r="I27" s="77"/>
    </row>
    <row r="28" spans="1:10" ht="13" x14ac:dyDescent="0.3">
      <c r="A28" s="10" t="s">
        <v>63</v>
      </c>
      <c r="B28" s="426" t="s">
        <v>64</v>
      </c>
      <c r="C28" s="426"/>
      <c r="E28">
        <f>Resultatbudget!B2</f>
        <v>2018</v>
      </c>
      <c r="H28">
        <f>E28+1</f>
        <v>2019</v>
      </c>
    </row>
    <row r="29" spans="1:10" ht="13" thickBot="1" x14ac:dyDescent="0.3">
      <c r="B29" s="421" t="str">
        <f>Resultatbudget!A4</f>
        <v>Materialer</v>
      </c>
      <c r="C29" s="421"/>
      <c r="E29" s="55">
        <f>Resultatbudget!B4</f>
        <v>20940</v>
      </c>
      <c r="F29" s="53" t="str">
        <f>CONCATENATE("=",ROUND((E29/E30),2),"  ", "gange")</f>
        <v>=4,21  gange</v>
      </c>
      <c r="H29" s="55">
        <f>Resultatbudget!E4+Resultatbudget!E5</f>
        <v>23285.120750000002</v>
      </c>
      <c r="I29" s="54">
        <f>H29/H30</f>
        <v>5174.4712777777786</v>
      </c>
    </row>
    <row r="30" spans="1:10" ht="13" x14ac:dyDescent="0.3">
      <c r="A30" s="10" t="str">
        <f>A17</f>
        <v>Varelager</v>
      </c>
      <c r="B30" s="416" t="str">
        <f>A30</f>
        <v>Varelager</v>
      </c>
      <c r="C30" s="416"/>
      <c r="E30" s="52">
        <f>B17</f>
        <v>4974</v>
      </c>
      <c r="F30" s="53"/>
      <c r="H30" s="54">
        <f>360/80</f>
        <v>4.5</v>
      </c>
      <c r="I30" s="54"/>
    </row>
    <row r="31" spans="1:10" x14ac:dyDescent="0.25">
      <c r="F31" s="53"/>
      <c r="I31" s="54"/>
    </row>
    <row r="32" spans="1:10" ht="13.5" hidden="1" thickBot="1" x14ac:dyDescent="0.35">
      <c r="A32" s="10" t="str">
        <f>A18</f>
        <v>-</v>
      </c>
      <c r="B32" s="421" t="str">
        <f>IF(Resultatbudget!B5=0,"-",B33)</f>
        <v>Materialer+Produktionslønninger</v>
      </c>
      <c r="C32" s="421"/>
      <c r="E32" s="55">
        <f>IF(Resultatbudget!B5=0,"-",E33)</f>
        <v>23003</v>
      </c>
      <c r="F32" s="53" t="e">
        <f>IF(Resultatbudget!B5=0,"-",F33)</f>
        <v>#DIV/0!</v>
      </c>
      <c r="H32" s="55">
        <f>IF(Resultatbudget!B5=0,"-",Resultatbudget!E4+Resultatbudget!E5)</f>
        <v>23285.120750000002</v>
      </c>
      <c r="I32" s="54" t="e">
        <f>IF(Resultatbudget!B5=0,"-",H33/H34)</f>
        <v>#DIV/0!</v>
      </c>
    </row>
    <row r="33" spans="1:9" ht="13.5" hidden="1" customHeight="1" thickBot="1" x14ac:dyDescent="0.3">
      <c r="A33" t="str">
        <f>A18</f>
        <v>-</v>
      </c>
      <c r="B33" s="421" t="str">
        <f>CONCATENATE(Resultatbudget!A4,"+",Resultatbudget!A5)</f>
        <v>Materialer+Produktionslønninger</v>
      </c>
      <c r="C33" s="421"/>
      <c r="E33" s="55">
        <f>Resultatbudget!B4+Resultatbudget!B5</f>
        <v>23003</v>
      </c>
      <c r="F33" s="53" t="e">
        <f>CONCATENATE("=", ROUND((E33/E34),2), "gange")</f>
        <v>#DIV/0!</v>
      </c>
      <c r="H33">
        <f>Resultatbudget!E4+Resultatbudget!E5</f>
        <v>23285.120750000002</v>
      </c>
      <c r="I33" s="54" t="e">
        <f>H33/H34</f>
        <v>#DIV/0!</v>
      </c>
    </row>
    <row r="34" spans="1:9" hidden="1" x14ac:dyDescent="0.25">
      <c r="B34" s="416" t="str">
        <f>A18</f>
        <v>-</v>
      </c>
      <c r="C34" s="416"/>
      <c r="E34">
        <f>IF(Resultatbudget!B5=0,"-",B18)</f>
        <v>0</v>
      </c>
      <c r="F34" s="53"/>
      <c r="H34" t="e">
        <f>IF(Resultatbudget!B5=0,"-",E33/E34)</f>
        <v>#DIV/0!</v>
      </c>
      <c r="I34" s="54"/>
    </row>
    <row r="35" spans="1:9" hidden="1" x14ac:dyDescent="0.25">
      <c r="F35" s="53"/>
      <c r="I35" s="54"/>
    </row>
    <row r="36" spans="1:9" ht="13.5" hidden="1" thickBot="1" x14ac:dyDescent="0.35">
      <c r="A36" s="10" t="str">
        <f>A19</f>
        <v>-</v>
      </c>
      <c r="B36" s="421" t="str">
        <f>IF(Resultatbudget!B5=0,"-",B37)</f>
        <v>Materialer+Produktionslønninger</v>
      </c>
      <c r="C36" s="421"/>
      <c r="E36" s="55">
        <f>IF(Resultatbudget!B5=0,"-",Resultatbudget!B4+Resultatbudget!B5)</f>
        <v>23003</v>
      </c>
      <c r="F36" s="53" t="e">
        <f>IF(E36="-","-",F37)</f>
        <v>#VALUE!</v>
      </c>
      <c r="H36" s="55">
        <f>IF(Resultatbudget!B5=0,"-",Resultatbudget!E4+Resultatbudget!E5)</f>
        <v>23285.120750000002</v>
      </c>
      <c r="I36" s="54" t="str">
        <f>IF(E38="-","-",H37/H38)</f>
        <v>-</v>
      </c>
    </row>
    <row r="37" spans="1:9" ht="13.5" hidden="1" customHeight="1" thickBot="1" x14ac:dyDescent="0.3">
      <c r="A37" t="str">
        <f>A19</f>
        <v>-</v>
      </c>
      <c r="B37" s="421" t="str">
        <f>CONCATENATE(Resultatbudget!A4,"+",Resultatbudget!A5)</f>
        <v>Materialer+Produktionslønninger</v>
      </c>
      <c r="C37" s="421"/>
      <c r="E37">
        <f>E33</f>
        <v>23003</v>
      </c>
      <c r="F37" s="53" t="e">
        <f>CONCATENATE("=", ROUND((E37/E38),2), "gange")</f>
        <v>#VALUE!</v>
      </c>
      <c r="H37">
        <f>Resultatbudget!E4+Resultatbudget!E5</f>
        <v>23285.120750000002</v>
      </c>
      <c r="I37" s="54" t="e">
        <f>H37/H38</f>
        <v>#VALUE!</v>
      </c>
    </row>
    <row r="38" spans="1:9" hidden="1" x14ac:dyDescent="0.25">
      <c r="B38" s="416" t="str">
        <f>IF(Resultatbudget!B5=0,"-",A37)</f>
        <v>-</v>
      </c>
      <c r="C38" s="416"/>
      <c r="E38" t="str">
        <f>IF(B19=0,"-",B19)</f>
        <v>-</v>
      </c>
      <c r="H38" t="str">
        <f>IF(E38="-","-",E37/E38)</f>
        <v>-</v>
      </c>
    </row>
    <row r="39" spans="1:9" hidden="1" x14ac:dyDescent="0.25">
      <c r="B39" s="65"/>
      <c r="C39" s="65"/>
      <c r="D39" s="65"/>
      <c r="E39" s="65"/>
      <c r="H39" s="65"/>
    </row>
    <row r="40" spans="1:9" ht="13.5" thickBot="1" x14ac:dyDescent="0.35">
      <c r="A40" s="10" t="str">
        <f>A20</f>
        <v>Varedebitorer</v>
      </c>
      <c r="B40" s="421" t="str">
        <f>IF(Resultatbudget!B36="incl. Moms",CONCATENATE(Resultatbudget!A3," * ", (1+Resultatbudget!C36)),CONCATENATE(Resultatbudget!A3,"   ",    "excl. moms"))</f>
        <v>Omsætning   excl. moms</v>
      </c>
      <c r="C40" s="421"/>
      <c r="E40" s="55">
        <f>IF(Resultatbudget!B36="incl. moms",Resultatbudget!B3*(1+Resultatbudget!C36),Resultatbudget!B3)</f>
        <v>34250</v>
      </c>
      <c r="F40" s="52" t="str">
        <f>CONCATENATE(ROUND((E40/E41),2),"  ","gange")</f>
        <v>10,62  gange</v>
      </c>
      <c r="H40" s="55">
        <f>Resultatbudget!E3</f>
        <v>35630.275000000001</v>
      </c>
      <c r="I40" s="54">
        <f>H40/H41</f>
        <v>2969.1895833333333</v>
      </c>
    </row>
    <row r="41" spans="1:9" x14ac:dyDescent="0.25">
      <c r="B41" s="416" t="str">
        <f>A20</f>
        <v>Varedebitorer</v>
      </c>
      <c r="C41" s="416"/>
      <c r="E41" s="52">
        <f>B20</f>
        <v>3225</v>
      </c>
      <c r="F41" s="52"/>
      <c r="H41" s="54">
        <f>360/30</f>
        <v>12</v>
      </c>
      <c r="I41" s="54"/>
    </row>
    <row r="42" spans="1:9" x14ac:dyDescent="0.25">
      <c r="B42" s="65"/>
      <c r="C42" s="65"/>
      <c r="E42" s="65"/>
      <c r="F42" s="52"/>
      <c r="I42" s="54"/>
    </row>
    <row r="43" spans="1:9" ht="13.5" thickBot="1" x14ac:dyDescent="0.35">
      <c r="A43" s="10" t="str">
        <f>F17</f>
        <v>Varekreditorer</v>
      </c>
      <c r="B43" s="421" t="str">
        <f>IF(Resultatbudget!B36="excl. moms","Varekøb excl.. moms",CONCATENATE("Varekøb"," * ",(1+Resultatbudget!C36)))</f>
        <v>Varekøb excl.. moms</v>
      </c>
      <c r="C43" s="421"/>
      <c r="E43" s="66">
        <f>IF(Resultatbudget!B36="excl. Moms",E47,E47*(1+Resultatbudget!C36))</f>
        <v>20940</v>
      </c>
      <c r="F43" s="52" t="str">
        <f>CONCATENATE(ROUND((E43/E44),2),"  ","gange")</f>
        <v>8,68  gange</v>
      </c>
      <c r="H43" s="55">
        <f>Resultatbudget!E4</f>
        <v>21149.4</v>
      </c>
      <c r="I43" s="54">
        <f>H43/H44</f>
        <v>2643.6750000000002</v>
      </c>
    </row>
    <row r="44" spans="1:9" x14ac:dyDescent="0.25">
      <c r="B44" s="416" t="str">
        <f>F17</f>
        <v>Varekreditorer</v>
      </c>
      <c r="C44" s="416"/>
      <c r="E44" s="52">
        <f>G17</f>
        <v>2412</v>
      </c>
      <c r="H44" s="60">
        <f>360/45</f>
        <v>8</v>
      </c>
    </row>
    <row r="46" spans="1:9" ht="13" hidden="1" x14ac:dyDescent="0.3">
      <c r="A46" s="67" t="s">
        <v>65</v>
      </c>
      <c r="B46" s="10" t="str">
        <f>Resultatbudget!A4</f>
        <v>Materialer</v>
      </c>
      <c r="C46" s="10" t="str">
        <f>CONCATENATE("+","  ",A17,"  ","ultimo","  "," - ",A17,"  ","primo")</f>
        <v>+  Varelager  ultimo   - Varelager  primo</v>
      </c>
      <c r="D46" s="10"/>
      <c r="E46" s="10"/>
      <c r="F46" s="10"/>
    </row>
    <row r="47" spans="1:9" hidden="1" x14ac:dyDescent="0.25">
      <c r="A47" s="56" t="str">
        <f>CONCATENATE("Varekøb"," ",Resultatbudget!B2)</f>
        <v>Varekøb 2018</v>
      </c>
      <c r="B47">
        <f>Resultatbudget!B4</f>
        <v>20940</v>
      </c>
      <c r="C47" t="str">
        <f>CONCATENATE("+","  ",B17)</f>
        <v>+  4974</v>
      </c>
      <c r="D47" t="str">
        <f>CONCATENATE("-","  ",B17)</f>
        <v>-  4974</v>
      </c>
      <c r="E47" s="52">
        <f>B47+B17-B17</f>
        <v>20940</v>
      </c>
      <c r="F47" t="str">
        <f>CONCATENATE("Det forudsættes at der ikke er lagerændringer fra primo"," ",Resultatbudget!B2," ","til ultimo"," ",Resultatbudget!B2)</f>
        <v>Det forudsættes at der ikke er lagerændringer fra primo 2018 til ultimo 2018</v>
      </c>
    </row>
    <row r="48" spans="1:9" hidden="1" x14ac:dyDescent="0.25">
      <c r="A48" s="56" t="str">
        <f>CONCATENATE("Varekøb"," ",Resultatbudget!B2+1)</f>
        <v>Varekøb 2019</v>
      </c>
      <c r="B48" s="61">
        <f>Resultatbudget!E4</f>
        <v>21149.4</v>
      </c>
      <c r="C48" t="str">
        <f>CONCATENATE("+","  ",E17)</f>
        <v>+  5174,47127777778</v>
      </c>
      <c r="D48" t="str">
        <f>CONCATENATE("-","  ",B17)</f>
        <v>-  4974</v>
      </c>
      <c r="E48" s="52">
        <f>B48+E17-B17</f>
        <v>21349.87127777778</v>
      </c>
    </row>
  </sheetData>
  <mergeCells count="25">
    <mergeCell ref="B37:C37"/>
    <mergeCell ref="A1:I1"/>
    <mergeCell ref="B40:C40"/>
    <mergeCell ref="B41:C41"/>
    <mergeCell ref="B43:C43"/>
    <mergeCell ref="C16:D16"/>
    <mergeCell ref="C17:D17"/>
    <mergeCell ref="C18:D18"/>
    <mergeCell ref="C19:D19"/>
    <mergeCell ref="B44:C44"/>
    <mergeCell ref="C20:D20"/>
    <mergeCell ref="C21:D21"/>
    <mergeCell ref="C22:D22"/>
    <mergeCell ref="B32:C32"/>
    <mergeCell ref="C23:D23"/>
    <mergeCell ref="C24:D24"/>
    <mergeCell ref="C25:D25"/>
    <mergeCell ref="B38:C38"/>
    <mergeCell ref="C26:D26"/>
    <mergeCell ref="B33:C33"/>
    <mergeCell ref="B34:C34"/>
    <mergeCell ref="B28:C28"/>
    <mergeCell ref="B29:C29"/>
    <mergeCell ref="B30:C30"/>
    <mergeCell ref="B36:C36"/>
  </mergeCells>
  <phoneticPr fontId="0" type="noConversion"/>
  <pageMargins left="0.78740157480314965" right="0.78740157480314965" top="0.19685039370078741" bottom="0.39370078740157483" header="0" footer="0"/>
  <pageSetup paperSize="9" orientation="landscape" horizontalDpi="300" verticalDpi="300" r:id="rId1"/>
  <headerFooter alignWithMargins="0"/>
  <ignoredErrors>
    <ignoredError sqref="I1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7"/>
  <sheetViews>
    <sheetView view="pageLayout" topLeftCell="C27" zoomScaleNormal="100" workbookViewId="0">
      <selection activeCell="F44" sqref="F44"/>
    </sheetView>
  </sheetViews>
  <sheetFormatPr defaultRowHeight="12.5" x14ac:dyDescent="0.25"/>
  <cols>
    <col min="1" max="1" width="13.1796875" bestFit="1" customWidth="1"/>
    <col min="2" max="2" width="18.81640625" customWidth="1"/>
    <col min="3" max="3" width="15.26953125" customWidth="1"/>
    <col min="4" max="4" width="16" customWidth="1"/>
    <col min="5" max="5" width="14.453125" customWidth="1"/>
    <col min="6" max="6" width="15.7265625" customWidth="1"/>
  </cols>
  <sheetData>
    <row r="1" spans="1:6" ht="23" x14ac:dyDescent="0.5">
      <c r="A1" s="427" t="str">
        <f>CONCATENATE("Likviditetsbudget for ",Resultatbudget!B2+1)</f>
        <v>Likviditetsbudget for 2019</v>
      </c>
      <c r="B1" s="429"/>
      <c r="C1" s="429"/>
      <c r="D1" s="429"/>
      <c r="E1" s="429"/>
      <c r="F1" s="429"/>
    </row>
    <row r="2" spans="1:6" ht="18" x14ac:dyDescent="0.4">
      <c r="A2" s="1" t="s">
        <v>17</v>
      </c>
      <c r="B2" s="1"/>
      <c r="C2" s="1"/>
      <c r="D2" s="1"/>
      <c r="E2" s="1"/>
      <c r="F2" s="2">
        <f>Resultatbudget!E16</f>
        <v>4036.4142499999998</v>
      </c>
    </row>
    <row r="3" spans="1:6" ht="17.5" x14ac:dyDescent="0.35">
      <c r="A3" s="3" t="s">
        <v>14</v>
      </c>
      <c r="B3" s="3"/>
      <c r="C3" s="3"/>
      <c r="D3" s="6" t="s">
        <v>0</v>
      </c>
      <c r="E3" s="6" t="s">
        <v>1</v>
      </c>
      <c r="F3" s="4"/>
    </row>
    <row r="4" spans="1:6" ht="17.5" x14ac:dyDescent="0.35">
      <c r="A4" s="428" t="str">
        <f>Balance!A17</f>
        <v>Varelager</v>
      </c>
      <c r="B4" s="428"/>
      <c r="C4" s="3"/>
      <c r="D4" s="4">
        <f>Balance!B17</f>
        <v>4974</v>
      </c>
      <c r="E4" s="4">
        <f>Balance!E17</f>
        <v>5174.4712777777786</v>
      </c>
      <c r="F4" s="4">
        <f t="shared" ref="F4:F10" si="0">D4-E4</f>
        <v>-200.4712777777786</v>
      </c>
    </row>
    <row r="5" spans="1:6" ht="17.5" x14ac:dyDescent="0.35">
      <c r="A5" s="428" t="str">
        <f>Balance!A18</f>
        <v>-</v>
      </c>
      <c r="B5" s="428"/>
      <c r="C5" s="3"/>
      <c r="D5" s="4">
        <f>Balance!B18</f>
        <v>0</v>
      </c>
      <c r="E5" s="4">
        <f>Balance!E18</f>
        <v>0</v>
      </c>
      <c r="F5" s="4">
        <f t="shared" si="0"/>
        <v>0</v>
      </c>
    </row>
    <row r="6" spans="1:6" ht="17.5" x14ac:dyDescent="0.35">
      <c r="A6" s="428" t="str">
        <f>Balance!A19</f>
        <v>-</v>
      </c>
      <c r="B6" s="428"/>
      <c r="C6" s="3"/>
      <c r="D6" s="4">
        <f>Balance!B19</f>
        <v>0</v>
      </c>
      <c r="E6" s="4">
        <f>Balance!E19</f>
        <v>0</v>
      </c>
      <c r="F6" s="4">
        <f t="shared" si="0"/>
        <v>0</v>
      </c>
    </row>
    <row r="7" spans="1:6" ht="17.5" x14ac:dyDescent="0.35">
      <c r="A7" s="428" t="str">
        <f>Balance!A20</f>
        <v>Varedebitorer</v>
      </c>
      <c r="B7" s="428"/>
      <c r="C7" s="3"/>
      <c r="D7" s="4">
        <f>Balance!B20</f>
        <v>3225</v>
      </c>
      <c r="E7" s="4">
        <f>Balance!E20</f>
        <v>2969.1895833333333</v>
      </c>
      <c r="F7" s="4">
        <f t="shared" si="0"/>
        <v>255.8104166666667</v>
      </c>
    </row>
    <row r="8" spans="1:6" ht="17.5" x14ac:dyDescent="0.35">
      <c r="A8" s="428" t="str">
        <f>Balance!A21</f>
        <v>Periodeafg.</v>
      </c>
      <c r="B8" s="428"/>
      <c r="C8" s="3"/>
      <c r="D8" s="4">
        <f>Balance!B21</f>
        <v>0</v>
      </c>
      <c r="E8" s="4">
        <f>Balance!E21</f>
        <v>0</v>
      </c>
      <c r="F8" s="4">
        <f t="shared" si="0"/>
        <v>0</v>
      </c>
    </row>
    <row r="9" spans="1:6" ht="17.5" x14ac:dyDescent="0.35">
      <c r="A9" s="428" t="str">
        <f>Balance!A22</f>
        <v>Værdipapirer</v>
      </c>
      <c r="B9" s="428"/>
      <c r="C9" s="3"/>
      <c r="D9" s="4">
        <f>Balance!B22</f>
        <v>0</v>
      </c>
      <c r="E9" s="4">
        <f>Balance!E22</f>
        <v>0</v>
      </c>
      <c r="F9" s="4">
        <f t="shared" si="0"/>
        <v>0</v>
      </c>
    </row>
    <row r="10" spans="1:6" ht="17.5" x14ac:dyDescent="0.35">
      <c r="A10" s="428" t="str">
        <f>Balance!A23</f>
        <v>Andre debitorer</v>
      </c>
      <c r="B10" s="428"/>
      <c r="C10" s="3"/>
      <c r="D10" s="4">
        <f>Balance!B23</f>
        <v>0</v>
      </c>
      <c r="E10" s="4">
        <f>Balance!E23</f>
        <v>0</v>
      </c>
      <c r="F10" s="4">
        <f t="shared" si="0"/>
        <v>0</v>
      </c>
    </row>
    <row r="11" spans="1:6" ht="17.5" x14ac:dyDescent="0.35">
      <c r="A11" s="3" t="s">
        <v>18</v>
      </c>
      <c r="B11" s="3"/>
      <c r="C11" s="3"/>
      <c r="D11" s="4"/>
      <c r="E11" s="4"/>
      <c r="F11" s="4"/>
    </row>
    <row r="12" spans="1:6" ht="17.5" x14ac:dyDescent="0.35">
      <c r="A12" s="428" t="str">
        <f>Balance!F17</f>
        <v>Varekreditorer</v>
      </c>
      <c r="B12" s="428"/>
      <c r="C12" s="3"/>
      <c r="D12" s="4">
        <f>Balance!G17</f>
        <v>2412</v>
      </c>
      <c r="E12" s="4">
        <f>Balance!I17</f>
        <v>2643.6750000000002</v>
      </c>
      <c r="F12" s="4">
        <f t="shared" ref="F12:F18" si="1">E12-D12</f>
        <v>231.67500000000018</v>
      </c>
    </row>
    <row r="13" spans="1:6" ht="17.5" x14ac:dyDescent="0.35">
      <c r="A13" s="428" t="str">
        <f>Balance!F18</f>
        <v>Realkreditinstitutter</v>
      </c>
      <c r="B13" s="428"/>
      <c r="C13" s="3"/>
      <c r="D13" s="4">
        <f>Balance!G18</f>
        <v>0</v>
      </c>
      <c r="E13" s="4">
        <f>Balance!I18</f>
        <v>0</v>
      </c>
      <c r="F13" s="4">
        <f t="shared" si="1"/>
        <v>0</v>
      </c>
    </row>
    <row r="14" spans="1:6" ht="17.5" x14ac:dyDescent="0.35">
      <c r="A14" s="428" t="str">
        <f>Balance!F19</f>
        <v>Forudbetalinger</v>
      </c>
      <c r="B14" s="428"/>
      <c r="C14" s="3"/>
      <c r="D14" s="4">
        <f>Balance!G19</f>
        <v>0</v>
      </c>
      <c r="E14" s="4">
        <f>Balance!I19</f>
        <v>0</v>
      </c>
      <c r="F14" s="4">
        <f t="shared" si="1"/>
        <v>0</v>
      </c>
    </row>
    <row r="15" spans="1:6" ht="17.5" x14ac:dyDescent="0.35">
      <c r="A15" s="428" t="str">
        <f>Balance!F20</f>
        <v>Anden kort gæld</v>
      </c>
      <c r="B15" s="428"/>
      <c r="C15" s="3"/>
      <c r="D15" s="4">
        <f>Balance!G20</f>
        <v>2601</v>
      </c>
      <c r="E15" s="4">
        <f>Balance!I20</f>
        <v>2001</v>
      </c>
      <c r="F15" s="4">
        <f t="shared" si="1"/>
        <v>-600</v>
      </c>
    </row>
    <row r="16" spans="1:6" ht="17.5" x14ac:dyDescent="0.35">
      <c r="A16" s="428" t="str">
        <f>Balance!F21</f>
        <v>Andre kreditorer</v>
      </c>
      <c r="B16" s="428"/>
      <c r="C16" s="3"/>
      <c r="D16" s="4">
        <f>Balance!G21</f>
        <v>0</v>
      </c>
      <c r="E16" s="4">
        <f>Balance!I21</f>
        <v>0</v>
      </c>
      <c r="F16" s="4">
        <f t="shared" si="1"/>
        <v>0</v>
      </c>
    </row>
    <row r="17" spans="1:6" ht="17.5" x14ac:dyDescent="0.35">
      <c r="A17" s="428" t="str">
        <f>Balance!F22</f>
        <v>Øvrig kortfristet gæld</v>
      </c>
      <c r="B17" s="428"/>
      <c r="C17" s="3"/>
      <c r="D17" s="4">
        <f>Balance!G22</f>
        <v>0</v>
      </c>
      <c r="E17" s="4">
        <f>Balance!I22</f>
        <v>0</v>
      </c>
      <c r="F17" s="4">
        <f t="shared" si="1"/>
        <v>0</v>
      </c>
    </row>
    <row r="18" spans="1:6" ht="17.5" x14ac:dyDescent="0.35">
      <c r="A18" s="428" t="str">
        <f>Balance!F23</f>
        <v>Momsgæld</v>
      </c>
      <c r="B18" s="428"/>
      <c r="C18" s="3"/>
      <c r="D18" s="4">
        <f>Balance!G23</f>
        <v>0</v>
      </c>
      <c r="E18" s="4">
        <f>Balance!I23</f>
        <v>0</v>
      </c>
      <c r="F18" s="4">
        <f t="shared" si="1"/>
        <v>0</v>
      </c>
    </row>
    <row r="19" spans="1:6" ht="17.5" x14ac:dyDescent="0.35">
      <c r="A19" s="57" t="str">
        <f>Resultatbudget!A19</f>
        <v>Renteomkostninger</v>
      </c>
      <c r="B19" s="57"/>
      <c r="C19" s="3"/>
      <c r="D19" s="4"/>
      <c r="E19" s="4"/>
      <c r="F19" s="4">
        <f>Resultatbudget!E19*-1</f>
        <v>-366</v>
      </c>
    </row>
    <row r="20" spans="1:6" ht="17.5" x14ac:dyDescent="0.35">
      <c r="A20" s="57" t="str">
        <f>Resultatbudget!A20</f>
        <v>Renteindtægter</v>
      </c>
      <c r="B20" s="57"/>
      <c r="C20" s="3"/>
      <c r="D20" s="4"/>
      <c r="E20" s="4"/>
      <c r="F20" s="4">
        <f>Resultatbudget!E20</f>
        <v>0</v>
      </c>
    </row>
    <row r="21" spans="1:6" ht="18" x14ac:dyDescent="0.4">
      <c r="A21" s="1" t="s">
        <v>4</v>
      </c>
      <c r="B21" s="1"/>
      <c r="C21" s="1"/>
      <c r="D21" s="1"/>
      <c r="E21" s="1"/>
      <c r="F21" s="7">
        <f>SUM(F2:F20)</f>
        <v>3357.4283888888876</v>
      </c>
    </row>
    <row r="22" spans="1:6" ht="17.5" x14ac:dyDescent="0.35">
      <c r="A22" s="3" t="s">
        <v>15</v>
      </c>
      <c r="B22" s="3"/>
      <c r="C22" s="3"/>
      <c r="D22" s="3"/>
      <c r="E22" s="3"/>
      <c r="F22" s="3"/>
    </row>
    <row r="23" spans="1:6" ht="17.5" x14ac:dyDescent="0.35">
      <c r="A23" s="3" t="s">
        <v>16</v>
      </c>
      <c r="B23" s="3"/>
      <c r="C23" s="3"/>
      <c r="D23" s="3"/>
      <c r="E23" s="3"/>
      <c r="F23" s="3">
        <f>Balance!C15*-1</f>
        <v>-900</v>
      </c>
    </row>
    <row r="24" spans="1:6" ht="18" x14ac:dyDescent="0.4">
      <c r="A24" s="1" t="s">
        <v>5</v>
      </c>
      <c r="B24" s="3"/>
      <c r="C24" s="3"/>
      <c r="D24" s="3"/>
      <c r="E24" s="3"/>
      <c r="F24" s="3"/>
    </row>
    <row r="25" spans="1:6" ht="17.5" x14ac:dyDescent="0.35">
      <c r="A25" s="3" t="str">
        <f>Balance!F12</f>
        <v>Nyt lån til investeringer</v>
      </c>
      <c r="B25" s="3"/>
      <c r="C25" s="3"/>
      <c r="D25" s="3"/>
      <c r="E25" s="3"/>
      <c r="F25" s="3">
        <f>Balance!H12</f>
        <v>0</v>
      </c>
    </row>
    <row r="26" spans="1:6" ht="17.5" x14ac:dyDescent="0.35">
      <c r="A26" s="3" t="str">
        <f>Resultatbudget!A38</f>
        <v>Aktie emmision</v>
      </c>
      <c r="B26" s="3"/>
      <c r="C26" s="3"/>
      <c r="D26" s="3"/>
      <c r="E26" s="3"/>
      <c r="F26" s="3">
        <f>Resultatbudget!C38</f>
        <v>0</v>
      </c>
    </row>
    <row r="27" spans="1:6" ht="18" x14ac:dyDescent="0.4">
      <c r="A27" s="1" t="s">
        <v>7</v>
      </c>
      <c r="B27" s="3"/>
      <c r="C27" s="3"/>
      <c r="D27" s="3"/>
      <c r="E27" s="3"/>
      <c r="F27" s="3"/>
    </row>
    <row r="28" spans="1:6" ht="17.5" x14ac:dyDescent="0.35">
      <c r="A28" s="428" t="str">
        <f>Balance!F13</f>
        <v>Banklån</v>
      </c>
      <c r="B28" s="428"/>
      <c r="C28" s="3"/>
      <c r="D28" s="3"/>
      <c r="E28" s="3"/>
      <c r="F28" s="3">
        <f>Balance!H13</f>
        <v>-350</v>
      </c>
    </row>
    <row r="29" spans="1:6" ht="17.5" x14ac:dyDescent="0.35">
      <c r="A29" s="428" t="str">
        <f>Balance!F14</f>
        <v>Prioritetsgæld</v>
      </c>
      <c r="B29" s="428"/>
      <c r="C29" s="3"/>
      <c r="D29" s="3"/>
      <c r="E29" s="3"/>
      <c r="F29" s="3">
        <f>Balance!H14</f>
        <v>-300</v>
      </c>
    </row>
    <row r="30" spans="1:6" ht="17.5" x14ac:dyDescent="0.35">
      <c r="A30" s="3" t="str">
        <f>Balance!F7</f>
        <v>Privatforbrug</v>
      </c>
      <c r="B30" s="3"/>
      <c r="C30" s="3"/>
      <c r="D30" s="3"/>
      <c r="E30" s="3"/>
      <c r="F30" s="3">
        <f>(Balance!I7)*-1</f>
        <v>0</v>
      </c>
    </row>
    <row r="31" spans="1:6" ht="17.5" x14ac:dyDescent="0.35">
      <c r="A31" s="3" t="str">
        <f>IF(Resultatbudget!B28&gt;0,CONCATENATE("Udbytte udbetales 100% fra år ",Resultatbudget!B2),"-")</f>
        <v>-</v>
      </c>
      <c r="B31" s="3"/>
      <c r="C31" s="3"/>
      <c r="D31" s="3"/>
      <c r="E31" s="3"/>
      <c r="F31" s="3">
        <f>Balance!G8*-1</f>
        <v>0</v>
      </c>
    </row>
    <row r="32" spans="1:6" ht="17.5" x14ac:dyDescent="0.35">
      <c r="A32" s="3" t="str">
        <f>Resultatbudget!A24</f>
        <v>Skat</v>
      </c>
      <c r="B32" s="3"/>
      <c r="C32" s="3"/>
      <c r="D32" s="3"/>
      <c r="E32" s="3"/>
      <c r="F32" s="58">
        <f>Resultatbudget!E24*-1</f>
        <v>-620.49113499999999</v>
      </c>
    </row>
    <row r="33" spans="1:6" ht="17.5" x14ac:dyDescent="0.35">
      <c r="A33" s="3" t="str">
        <f>IF(Resultatbudget!C34=0,"-","Ændring af kassekredit max.")</f>
        <v>-</v>
      </c>
      <c r="B33" s="3"/>
      <c r="C33" s="3"/>
      <c r="D33" s="3"/>
      <c r="E33" s="3"/>
      <c r="F33" s="62">
        <f>Resultatbudget!C34</f>
        <v>0</v>
      </c>
    </row>
    <row r="34" spans="1:6" ht="18" x14ac:dyDescent="0.4">
      <c r="A34" s="1" t="s">
        <v>10</v>
      </c>
      <c r="B34" s="1"/>
      <c r="C34" s="1"/>
      <c r="D34" s="1"/>
      <c r="E34" s="1"/>
      <c r="F34" s="8">
        <f>SUM(F21:F33)</f>
        <v>1186.9372538888877</v>
      </c>
    </row>
    <row r="35" spans="1:6" ht="17.5" x14ac:dyDescent="0.35">
      <c r="A35" s="3" t="s">
        <v>12</v>
      </c>
      <c r="B35" s="3"/>
      <c r="C35" s="3"/>
      <c r="D35" s="3"/>
      <c r="E35" s="3"/>
      <c r="F35" s="3"/>
    </row>
    <row r="36" spans="1:6" ht="17.5" hidden="1" x14ac:dyDescent="0.35">
      <c r="A36" s="3" t="s">
        <v>13</v>
      </c>
      <c r="B36" s="3"/>
      <c r="C36" s="3">
        <v>2000</v>
      </c>
      <c r="D36" s="3"/>
      <c r="E36" s="3"/>
      <c r="F36" s="3"/>
    </row>
    <row r="37" spans="1:6" ht="17.5" hidden="1" x14ac:dyDescent="0.35">
      <c r="A37" s="3" t="s">
        <v>19</v>
      </c>
      <c r="B37" s="3"/>
      <c r="C37" s="3">
        <v>1500</v>
      </c>
      <c r="D37" s="3"/>
      <c r="E37" s="3"/>
      <c r="F37" s="3"/>
    </row>
    <row r="38" spans="1:6" ht="17.5" x14ac:dyDescent="0.35">
      <c r="A38" s="3"/>
      <c r="B38" s="3"/>
      <c r="C38" s="3" t="str">
        <f>IF(Resultatbudget!$B$34&gt;0,"Gæld Primo","")</f>
        <v>Gæld Primo</v>
      </c>
      <c r="D38" s="3" t="str">
        <f>IF(Resultatbudget!$B$34&gt;0,"Max. Primo","")</f>
        <v>Max. Primo</v>
      </c>
      <c r="E38" s="3"/>
      <c r="F38" s="3"/>
    </row>
    <row r="39" spans="1:6" ht="17.5" x14ac:dyDescent="0.35">
      <c r="A39" s="3" t="str">
        <f>IF(Resultatbudget!B34&gt;0,"Kassekredit disponibel","-")</f>
        <v>Kassekredit disponibel</v>
      </c>
      <c r="B39" s="3"/>
      <c r="C39" s="3">
        <f>IF(Resultatbudget!B34&gt;0,Resultatbudget!B34,"")</f>
        <v>3000</v>
      </c>
      <c r="D39" s="3">
        <f>IF(Resultatbudget!B34&gt;0,Balance!G24,"")</f>
        <v>1993</v>
      </c>
      <c r="E39" s="3"/>
      <c r="F39" s="3">
        <f>IF(Resultatbudget!B34&gt;0,C39-D39,0)</f>
        <v>1007</v>
      </c>
    </row>
    <row r="40" spans="1:6" ht="17.5" x14ac:dyDescent="0.35">
      <c r="A40" s="5" t="s">
        <v>21</v>
      </c>
      <c r="B40" s="3"/>
      <c r="C40" s="3"/>
      <c r="D40" s="3"/>
      <c r="E40" s="3"/>
      <c r="F40" s="3">
        <f>Balance!B24</f>
        <v>50</v>
      </c>
    </row>
    <row r="41" spans="1:6" ht="18.5" thickBot="1" x14ac:dyDescent="0.45">
      <c r="A41" s="1" t="s">
        <v>11</v>
      </c>
      <c r="B41" s="1"/>
      <c r="C41" s="1"/>
      <c r="D41" s="1"/>
      <c r="E41" s="1"/>
      <c r="F41" s="9">
        <f>SUM(F34:F40)</f>
        <v>2243.9372538888874</v>
      </c>
    </row>
    <row r="42" spans="1:6" ht="18.5" thickTop="1" x14ac:dyDescent="0.4">
      <c r="A42" s="1" t="s">
        <v>74</v>
      </c>
      <c r="B42" s="1"/>
      <c r="C42" s="1"/>
      <c r="D42" s="1"/>
      <c r="E42" s="1"/>
      <c r="F42" s="108"/>
    </row>
    <row r="43" spans="1:6" ht="17.5" x14ac:dyDescent="0.35">
      <c r="A43" s="3" t="s">
        <v>79</v>
      </c>
      <c r="B43" s="3"/>
      <c r="C43" s="3"/>
      <c r="D43" s="3"/>
      <c r="E43" s="3"/>
      <c r="F43" s="112">
        <v>50</v>
      </c>
    </row>
    <row r="44" spans="1:6" ht="17.5" x14ac:dyDescent="0.35">
      <c r="A44" s="3" t="s">
        <v>78</v>
      </c>
      <c r="F44" s="109">
        <f>F41-F43</f>
        <v>2193.9372538888874</v>
      </c>
    </row>
    <row r="49" spans="1:4" ht="17.5" x14ac:dyDescent="0.35">
      <c r="A49" s="3"/>
    </row>
    <row r="51" spans="1:4" x14ac:dyDescent="0.25">
      <c r="A51" s="65"/>
      <c r="B51" s="65"/>
      <c r="C51" s="65"/>
      <c r="D51" s="65"/>
    </row>
    <row r="52" spans="1:4" x14ac:dyDescent="0.25">
      <c r="A52" s="65"/>
      <c r="B52" s="65"/>
      <c r="C52" s="65"/>
      <c r="D52" s="65"/>
    </row>
    <row r="53" spans="1:4" x14ac:dyDescent="0.25">
      <c r="A53" s="65"/>
      <c r="B53" s="65"/>
      <c r="C53" s="65"/>
      <c r="D53" s="65"/>
    </row>
    <row r="54" spans="1:4" ht="17.5" x14ac:dyDescent="0.35">
      <c r="A54" s="68"/>
      <c r="B54" s="68"/>
      <c r="C54" s="68"/>
      <c r="D54" s="65"/>
    </row>
    <row r="55" spans="1:4" ht="17.5" x14ac:dyDescent="0.35">
      <c r="A55" s="69"/>
      <c r="B55" s="68"/>
      <c r="C55" s="70"/>
      <c r="D55" s="65"/>
    </row>
    <row r="56" spans="1:4" ht="17.5" x14ac:dyDescent="0.35">
      <c r="A56" s="69"/>
      <c r="B56" s="68"/>
      <c r="C56" s="70"/>
      <c r="D56" s="65"/>
    </row>
    <row r="57" spans="1:4" ht="17.5" x14ac:dyDescent="0.35">
      <c r="A57" s="69"/>
      <c r="B57" s="68"/>
      <c r="C57" s="70"/>
      <c r="D57" s="65"/>
    </row>
    <row r="58" spans="1:4" ht="17.5" x14ac:dyDescent="0.35">
      <c r="A58" s="69"/>
      <c r="B58" s="68"/>
      <c r="C58" s="70"/>
      <c r="D58" s="65"/>
    </row>
    <row r="59" spans="1:4" ht="17.5" x14ac:dyDescent="0.35">
      <c r="A59" s="68"/>
      <c r="B59" s="68"/>
      <c r="C59" s="70"/>
      <c r="D59" s="65"/>
    </row>
    <row r="60" spans="1:4" x14ac:dyDescent="0.25">
      <c r="A60" s="65"/>
      <c r="B60" s="65"/>
      <c r="C60" s="65"/>
      <c r="D60" s="65"/>
    </row>
    <row r="61" spans="1:4" x14ac:dyDescent="0.25">
      <c r="A61" s="65"/>
      <c r="B61" s="65"/>
      <c r="C61" s="65"/>
      <c r="D61" s="65"/>
    </row>
    <row r="62" spans="1:4" x14ac:dyDescent="0.25">
      <c r="A62" s="65"/>
      <c r="B62" s="65"/>
      <c r="C62" s="65"/>
      <c r="D62" s="65"/>
    </row>
    <row r="63" spans="1:4" x14ac:dyDescent="0.25">
      <c r="A63" s="65"/>
      <c r="B63" s="65"/>
      <c r="C63" s="65"/>
      <c r="D63" s="65"/>
    </row>
    <row r="64" spans="1:4" x14ac:dyDescent="0.25">
      <c r="A64" s="65"/>
      <c r="B64" s="65"/>
      <c r="C64" s="65"/>
      <c r="D64" s="65"/>
    </row>
    <row r="65" spans="1:4" x14ac:dyDescent="0.25">
      <c r="A65" s="65"/>
      <c r="B65" s="65"/>
      <c r="C65" s="65"/>
      <c r="D65" s="65"/>
    </row>
    <row r="66" spans="1:4" x14ac:dyDescent="0.25">
      <c r="A66" s="65"/>
      <c r="B66" s="65"/>
      <c r="C66" s="65"/>
      <c r="D66" s="65"/>
    </row>
    <row r="67" spans="1:4" x14ac:dyDescent="0.25">
      <c r="A67" s="65"/>
      <c r="B67" s="65"/>
      <c r="C67" s="65"/>
      <c r="D67" s="65"/>
    </row>
  </sheetData>
  <mergeCells count="17">
    <mergeCell ref="A29:B29"/>
    <mergeCell ref="A16:B16"/>
    <mergeCell ref="A17:B17"/>
    <mergeCell ref="A4:B4"/>
    <mergeCell ref="A5:B5"/>
    <mergeCell ref="A6:B6"/>
    <mergeCell ref="A7:B7"/>
    <mergeCell ref="A13:B13"/>
    <mergeCell ref="A14:B14"/>
    <mergeCell ref="A15:B15"/>
    <mergeCell ref="A8:B8"/>
    <mergeCell ref="A9:B9"/>
    <mergeCell ref="A10:B10"/>
    <mergeCell ref="A12:B12"/>
    <mergeCell ref="A18:B18"/>
    <mergeCell ref="A1:F1"/>
    <mergeCell ref="A28:B28"/>
  </mergeCells>
  <phoneticPr fontId="0" type="noConversion"/>
  <pageMargins left="0.59055118110236227" right="0.59055118110236227" top="0.59055118110236227" bottom="0.39370078740157483" header="0" footer="0"/>
  <pageSetup paperSize="9" scale="9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137"/>
  <sheetViews>
    <sheetView zoomScale="49" zoomScaleNormal="49" workbookViewId="0">
      <selection activeCell="D138" sqref="D138"/>
    </sheetView>
  </sheetViews>
  <sheetFormatPr defaultRowHeight="12.5" x14ac:dyDescent="0.25"/>
  <cols>
    <col min="1" max="1" width="4.81640625" customWidth="1"/>
    <col min="2" max="2" width="9.26953125" customWidth="1"/>
    <col min="3" max="3" width="16.1796875" customWidth="1"/>
    <col min="4" max="4" width="20.7265625" customWidth="1"/>
    <col min="5" max="5" width="28.26953125" customWidth="1"/>
    <col min="6" max="6" width="27.7265625" customWidth="1"/>
    <col min="7" max="7" width="28.26953125" customWidth="1"/>
    <col min="8" max="8" width="26.1796875" hidden="1" customWidth="1"/>
    <col min="9" max="9" width="24.81640625" hidden="1" customWidth="1"/>
    <col min="10" max="10" width="24.1796875" customWidth="1"/>
  </cols>
  <sheetData>
    <row r="1" spans="2:12" ht="18" x14ac:dyDescent="0.4">
      <c r="B1" s="430" t="s">
        <v>108</v>
      </c>
      <c r="C1" s="416"/>
      <c r="D1" s="416"/>
    </row>
    <row r="2" spans="2:12" ht="18" x14ac:dyDescent="0.4">
      <c r="B2" s="1"/>
    </row>
    <row r="3" spans="2:12" ht="15.5" x14ac:dyDescent="0.35">
      <c r="B3" s="123" t="s">
        <v>92</v>
      </c>
      <c r="C3" s="124">
        <v>10</v>
      </c>
    </row>
    <row r="4" spans="2:12" ht="16" thickBot="1" x14ac:dyDescent="0.4">
      <c r="B4" s="123" t="s">
        <v>93</v>
      </c>
      <c r="C4" s="125">
        <v>0.09</v>
      </c>
    </row>
    <row r="5" spans="2:12" ht="64.5" customHeight="1" thickBot="1" x14ac:dyDescent="0.4">
      <c r="B5" s="126" t="s">
        <v>94</v>
      </c>
      <c r="C5" s="127" t="s">
        <v>82</v>
      </c>
      <c r="D5" s="128" t="s">
        <v>95</v>
      </c>
      <c r="E5" s="126" t="s">
        <v>96</v>
      </c>
      <c r="F5" s="129" t="s">
        <v>97</v>
      </c>
      <c r="G5" s="126" t="s">
        <v>98</v>
      </c>
      <c r="H5" s="126" t="s">
        <v>99</v>
      </c>
      <c r="I5" s="129" t="str">
        <f>CONCATENATE("Nutidsværdien ved den interne rente (IRR) ",(ROUND(G129,4)*100)," %")</f>
        <v>Nutidsværdien ved den interne rente (IRR) -20,73 %</v>
      </c>
      <c r="J5" s="129" t="s">
        <v>100</v>
      </c>
    </row>
    <row r="6" spans="2:12" ht="17.5" x14ac:dyDescent="0.35">
      <c r="B6" s="130">
        <v>0</v>
      </c>
      <c r="C6" s="131">
        <v>0</v>
      </c>
      <c r="D6" s="131">
        <f>725000+10000+5000</f>
        <v>740000</v>
      </c>
      <c r="E6" s="132">
        <f t="shared" ref="E6:E69" si="0">C6-D6</f>
        <v>-740000</v>
      </c>
      <c r="F6" s="133">
        <f t="shared" ref="F6:F69" si="1">IF(B6&lt;=$C$3,POWER((1+$C$4),(B6*-1)),"-")</f>
        <v>1</v>
      </c>
      <c r="G6" s="134">
        <f>E6</f>
        <v>-740000</v>
      </c>
      <c r="H6" s="135">
        <f t="shared" ref="H6:H69" si="2">IF(B6&lt;=$C$3,POWER((1+$G$129),(B6*-1)),"-")</f>
        <v>1</v>
      </c>
      <c r="I6" s="136">
        <f>G6</f>
        <v>-740000</v>
      </c>
      <c r="J6" s="137"/>
    </row>
    <row r="7" spans="2:12" ht="17.5" x14ac:dyDescent="0.35">
      <c r="B7" s="138">
        <f t="shared" ref="B7:B70" si="3">B6+1</f>
        <v>1</v>
      </c>
      <c r="C7" s="139">
        <v>0</v>
      </c>
      <c r="D7" s="139">
        <v>0</v>
      </c>
      <c r="E7" s="140">
        <f t="shared" si="0"/>
        <v>0</v>
      </c>
      <c r="F7" s="141">
        <f t="shared" si="1"/>
        <v>0.9174311926605504</v>
      </c>
      <c r="G7" s="142">
        <f t="shared" ref="G7:G70" si="4">PV($C$4,B7,0,E7)*-1</f>
        <v>0</v>
      </c>
      <c r="H7" s="143">
        <f t="shared" si="2"/>
        <v>1.2615061477267968</v>
      </c>
      <c r="I7" s="144">
        <f t="shared" ref="I7:I70" si="5">PV($G$129,B7,0,E7)*-1</f>
        <v>0</v>
      </c>
      <c r="J7" s="142">
        <f>PMT($C$4,$C$3,$G$127)*-1</f>
        <v>-110534.91001428005</v>
      </c>
    </row>
    <row r="8" spans="2:12" ht="17.5" x14ac:dyDescent="0.35">
      <c r="B8" s="138">
        <f t="shared" si="3"/>
        <v>2</v>
      </c>
      <c r="C8" s="139">
        <v>0</v>
      </c>
      <c r="D8" s="139">
        <v>0</v>
      </c>
      <c r="E8" s="140">
        <f t="shared" si="0"/>
        <v>0</v>
      </c>
      <c r="F8" s="141">
        <f t="shared" si="1"/>
        <v>0.84167999326655996</v>
      </c>
      <c r="G8" s="142">
        <f t="shared" si="4"/>
        <v>0</v>
      </c>
      <c r="H8" s="143">
        <f t="shared" si="2"/>
        <v>1.5913977607525029</v>
      </c>
      <c r="I8" s="144">
        <f t="shared" si="5"/>
        <v>0</v>
      </c>
      <c r="J8" s="142">
        <f t="shared" ref="J8:J71" si="6">IF(B8&lt;=$C$3,$J$7,0)</f>
        <v>-110534.91001428005</v>
      </c>
    </row>
    <row r="9" spans="2:12" ht="17.5" x14ac:dyDescent="0.35">
      <c r="B9" s="138">
        <f t="shared" si="3"/>
        <v>3</v>
      </c>
      <c r="C9" s="139">
        <v>0</v>
      </c>
      <c r="D9" s="139">
        <v>0</v>
      </c>
      <c r="E9" s="140">
        <f t="shared" si="0"/>
        <v>0</v>
      </c>
      <c r="F9" s="141">
        <f t="shared" si="1"/>
        <v>0.77218348006106419</v>
      </c>
      <c r="G9" s="142">
        <f t="shared" si="4"/>
        <v>0</v>
      </c>
      <c r="H9" s="143">
        <f t="shared" si="2"/>
        <v>2.0075580586679407</v>
      </c>
      <c r="I9" s="144">
        <f t="shared" si="5"/>
        <v>0</v>
      </c>
      <c r="J9" s="142">
        <f t="shared" si="6"/>
        <v>-110534.91001428005</v>
      </c>
    </row>
    <row r="10" spans="2:12" ht="17.5" x14ac:dyDescent="0.35">
      <c r="B10" s="138">
        <f t="shared" si="3"/>
        <v>4</v>
      </c>
      <c r="C10" s="139">
        <v>0</v>
      </c>
      <c r="D10" s="139">
        <v>0</v>
      </c>
      <c r="E10" s="140">
        <f t="shared" si="0"/>
        <v>0</v>
      </c>
      <c r="F10" s="141">
        <f t="shared" si="1"/>
        <v>0.7084252110651964</v>
      </c>
      <c r="G10" s="142">
        <f t="shared" si="4"/>
        <v>0</v>
      </c>
      <c r="H10" s="143">
        <f t="shared" si="2"/>
        <v>2.5325468329280802</v>
      </c>
      <c r="I10" s="144">
        <f t="shared" si="5"/>
        <v>0</v>
      </c>
      <c r="J10" s="142">
        <f t="shared" si="6"/>
        <v>-110534.91001428005</v>
      </c>
    </row>
    <row r="11" spans="2:12" ht="17.5" x14ac:dyDescent="0.35">
      <c r="B11" s="138">
        <f t="shared" si="3"/>
        <v>5</v>
      </c>
      <c r="C11" s="139">
        <v>0</v>
      </c>
      <c r="D11" s="139">
        <v>0</v>
      </c>
      <c r="E11" s="140">
        <f>(C11-D11)</f>
        <v>0</v>
      </c>
      <c r="F11" s="141">
        <f t="shared" si="1"/>
        <v>0.64993138629834524</v>
      </c>
      <c r="G11" s="142">
        <f t="shared" si="4"/>
        <v>0</v>
      </c>
      <c r="H11" s="143">
        <f t="shared" si="2"/>
        <v>3.1948233991448025</v>
      </c>
      <c r="I11" s="144">
        <f t="shared" si="5"/>
        <v>0</v>
      </c>
      <c r="J11" s="142">
        <f t="shared" si="6"/>
        <v>-110534.91001428005</v>
      </c>
    </row>
    <row r="12" spans="2:12" ht="17.5" x14ac:dyDescent="0.35">
      <c r="B12" s="138">
        <f t="shared" si="3"/>
        <v>6</v>
      </c>
      <c r="C12" s="139">
        <v>0</v>
      </c>
      <c r="D12" s="139">
        <v>0</v>
      </c>
      <c r="E12" s="140">
        <f t="shared" si="0"/>
        <v>0</v>
      </c>
      <c r="F12" s="141">
        <f t="shared" si="1"/>
        <v>0.5962673268792158</v>
      </c>
      <c r="G12" s="142">
        <f t="shared" si="4"/>
        <v>0</v>
      </c>
      <c r="H12" s="143">
        <f t="shared" si="2"/>
        <v>4.0302893589225901</v>
      </c>
      <c r="I12" s="144">
        <f t="shared" si="5"/>
        <v>0</v>
      </c>
      <c r="J12" s="142">
        <f t="shared" si="6"/>
        <v>-110534.91001428005</v>
      </c>
    </row>
    <row r="13" spans="2:12" ht="17.5" x14ac:dyDescent="0.35">
      <c r="B13" s="138">
        <f t="shared" si="3"/>
        <v>7</v>
      </c>
      <c r="C13" s="139">
        <v>0</v>
      </c>
      <c r="D13" s="139">
        <v>0</v>
      </c>
      <c r="E13" s="140">
        <f t="shared" si="0"/>
        <v>0</v>
      </c>
      <c r="F13" s="141">
        <f t="shared" si="1"/>
        <v>0.54703424484331731</v>
      </c>
      <c r="G13" s="142">
        <f t="shared" si="4"/>
        <v>0</v>
      </c>
      <c r="H13" s="143">
        <f t="shared" si="2"/>
        <v>5.0842348033987381</v>
      </c>
      <c r="I13" s="144">
        <f t="shared" si="5"/>
        <v>0</v>
      </c>
      <c r="J13" s="142">
        <f t="shared" si="6"/>
        <v>-110534.91001428005</v>
      </c>
    </row>
    <row r="14" spans="2:12" ht="17.5" x14ac:dyDescent="0.35">
      <c r="B14" s="138">
        <f t="shared" si="3"/>
        <v>8</v>
      </c>
      <c r="C14" s="139">
        <v>0</v>
      </c>
      <c r="D14" s="139">
        <v>0</v>
      </c>
      <c r="E14" s="140">
        <f t="shared" si="0"/>
        <v>0</v>
      </c>
      <c r="F14" s="141">
        <f t="shared" si="1"/>
        <v>0.50186627967276809</v>
      </c>
      <c r="G14" s="142">
        <f t="shared" si="4"/>
        <v>0</v>
      </c>
      <c r="H14" s="143">
        <f t="shared" si="2"/>
        <v>6.4137934609740501</v>
      </c>
      <c r="I14" s="144">
        <f t="shared" si="5"/>
        <v>0</v>
      </c>
      <c r="J14" s="142">
        <f t="shared" si="6"/>
        <v>-110534.91001428005</v>
      </c>
      <c r="L14" s="145"/>
    </row>
    <row r="15" spans="2:12" ht="17.5" x14ac:dyDescent="0.35">
      <c r="B15" s="138">
        <f t="shared" si="3"/>
        <v>9</v>
      </c>
      <c r="C15" s="139">
        <v>0</v>
      </c>
      <c r="D15" s="139">
        <v>0</v>
      </c>
      <c r="E15" s="140">
        <f t="shared" si="0"/>
        <v>0</v>
      </c>
      <c r="F15" s="141">
        <f t="shared" si="1"/>
        <v>0.46042777951630098</v>
      </c>
      <c r="G15" s="142">
        <f t="shared" si="4"/>
        <v>0</v>
      </c>
      <c r="H15" s="143">
        <f t="shared" si="2"/>
        <v>8.0910398812686939</v>
      </c>
      <c r="I15" s="144">
        <f t="shared" si="5"/>
        <v>0</v>
      </c>
      <c r="J15" s="142">
        <f t="shared" si="6"/>
        <v>-110534.91001428005</v>
      </c>
    </row>
    <row r="16" spans="2:12" ht="18" thickBot="1" x14ac:dyDescent="0.4">
      <c r="B16" s="146">
        <f t="shared" si="3"/>
        <v>10</v>
      </c>
      <c r="C16" s="147">
        <f>725000*0.1</f>
        <v>72500</v>
      </c>
      <c r="D16" s="147">
        <v>0</v>
      </c>
      <c r="E16" s="148">
        <f t="shared" si="0"/>
        <v>72500</v>
      </c>
      <c r="F16" s="149">
        <f t="shared" si="1"/>
        <v>0.42241080689568894</v>
      </c>
      <c r="G16" s="150">
        <f t="shared" si="4"/>
        <v>30624.783499937446</v>
      </c>
      <c r="H16" s="151">
        <f t="shared" si="2"/>
        <v>10.206896551723149</v>
      </c>
      <c r="I16" s="152">
        <f t="shared" si="5"/>
        <v>739999.99999992829</v>
      </c>
      <c r="J16" s="150">
        <f t="shared" si="6"/>
        <v>-110534.91001428005</v>
      </c>
    </row>
    <row r="17" spans="2:12" ht="17.5" hidden="1" x14ac:dyDescent="0.35">
      <c r="B17" s="138">
        <f t="shared" si="3"/>
        <v>11</v>
      </c>
      <c r="C17" s="139">
        <v>0</v>
      </c>
      <c r="D17" s="139">
        <v>0</v>
      </c>
      <c r="E17" s="140">
        <f t="shared" si="0"/>
        <v>0</v>
      </c>
      <c r="F17" s="141" t="str">
        <f t="shared" si="1"/>
        <v>-</v>
      </c>
      <c r="G17" s="142">
        <f t="shared" si="4"/>
        <v>0</v>
      </c>
      <c r="H17" s="143" t="str">
        <f t="shared" si="2"/>
        <v>-</v>
      </c>
      <c r="I17" s="144">
        <f t="shared" si="5"/>
        <v>0</v>
      </c>
      <c r="J17" s="142">
        <f t="shared" si="6"/>
        <v>0</v>
      </c>
    </row>
    <row r="18" spans="2:12" ht="17.5" hidden="1" x14ac:dyDescent="0.35">
      <c r="B18" s="138">
        <f t="shared" si="3"/>
        <v>12</v>
      </c>
      <c r="C18" s="139">
        <v>0</v>
      </c>
      <c r="D18" s="139">
        <v>0</v>
      </c>
      <c r="E18" s="140">
        <f t="shared" si="0"/>
        <v>0</v>
      </c>
      <c r="F18" s="141" t="str">
        <f t="shared" si="1"/>
        <v>-</v>
      </c>
      <c r="G18" s="142">
        <f t="shared" si="4"/>
        <v>0</v>
      </c>
      <c r="H18" s="143" t="str">
        <f t="shared" si="2"/>
        <v>-</v>
      </c>
      <c r="I18" s="144">
        <f t="shared" si="5"/>
        <v>0</v>
      </c>
      <c r="J18" s="142">
        <f t="shared" si="6"/>
        <v>0</v>
      </c>
    </row>
    <row r="19" spans="2:12" ht="17.5" hidden="1" x14ac:dyDescent="0.35">
      <c r="B19" s="138">
        <f t="shared" si="3"/>
        <v>13</v>
      </c>
      <c r="C19" s="139">
        <v>0</v>
      </c>
      <c r="D19" s="139">
        <v>0</v>
      </c>
      <c r="E19" s="140">
        <f t="shared" si="0"/>
        <v>0</v>
      </c>
      <c r="F19" s="141" t="str">
        <f t="shared" si="1"/>
        <v>-</v>
      </c>
      <c r="G19" s="142">
        <f t="shared" si="4"/>
        <v>0</v>
      </c>
      <c r="H19" s="143" t="str">
        <f t="shared" si="2"/>
        <v>-</v>
      </c>
      <c r="I19" s="144">
        <f t="shared" si="5"/>
        <v>0</v>
      </c>
      <c r="J19" s="142">
        <f t="shared" si="6"/>
        <v>0</v>
      </c>
      <c r="L19" s="145"/>
    </row>
    <row r="20" spans="2:12" ht="17.5" hidden="1" x14ac:dyDescent="0.35">
      <c r="B20" s="138">
        <f t="shared" si="3"/>
        <v>14</v>
      </c>
      <c r="C20" s="139">
        <v>0</v>
      </c>
      <c r="D20" s="139">
        <v>0</v>
      </c>
      <c r="E20" s="140">
        <f t="shared" si="0"/>
        <v>0</v>
      </c>
      <c r="F20" s="141" t="str">
        <f t="shared" si="1"/>
        <v>-</v>
      </c>
      <c r="G20" s="142">
        <f t="shared" si="4"/>
        <v>0</v>
      </c>
      <c r="H20" s="143" t="str">
        <f t="shared" si="2"/>
        <v>-</v>
      </c>
      <c r="I20" s="144">
        <f t="shared" si="5"/>
        <v>0</v>
      </c>
      <c r="J20" s="142">
        <f t="shared" si="6"/>
        <v>0</v>
      </c>
    </row>
    <row r="21" spans="2:12" ht="17.5" hidden="1" x14ac:dyDescent="0.35">
      <c r="B21" s="138">
        <f t="shared" si="3"/>
        <v>15</v>
      </c>
      <c r="C21" s="139">
        <v>0</v>
      </c>
      <c r="D21" s="139">
        <v>0</v>
      </c>
      <c r="E21" s="140">
        <f t="shared" si="0"/>
        <v>0</v>
      </c>
      <c r="F21" s="141" t="str">
        <f t="shared" si="1"/>
        <v>-</v>
      </c>
      <c r="G21" s="142">
        <f t="shared" si="4"/>
        <v>0</v>
      </c>
      <c r="H21" s="143" t="str">
        <f t="shared" si="2"/>
        <v>-</v>
      </c>
      <c r="I21" s="144">
        <f t="shared" si="5"/>
        <v>0</v>
      </c>
      <c r="J21" s="142">
        <f t="shared" si="6"/>
        <v>0</v>
      </c>
    </row>
    <row r="22" spans="2:12" ht="17.5" hidden="1" x14ac:dyDescent="0.35">
      <c r="B22" s="138">
        <f t="shared" si="3"/>
        <v>16</v>
      </c>
      <c r="C22" s="139">
        <v>0</v>
      </c>
      <c r="D22" s="139">
        <v>0</v>
      </c>
      <c r="E22" s="140">
        <f t="shared" si="0"/>
        <v>0</v>
      </c>
      <c r="F22" s="141" t="str">
        <f t="shared" si="1"/>
        <v>-</v>
      </c>
      <c r="G22" s="142">
        <f t="shared" si="4"/>
        <v>0</v>
      </c>
      <c r="H22" s="143" t="str">
        <f t="shared" si="2"/>
        <v>-</v>
      </c>
      <c r="I22" s="144">
        <f t="shared" si="5"/>
        <v>0</v>
      </c>
      <c r="J22" s="142">
        <f t="shared" si="6"/>
        <v>0</v>
      </c>
    </row>
    <row r="23" spans="2:12" ht="17.5" hidden="1" x14ac:dyDescent="0.35">
      <c r="B23" s="138">
        <f t="shared" si="3"/>
        <v>17</v>
      </c>
      <c r="C23" s="139">
        <v>0</v>
      </c>
      <c r="D23" s="139">
        <v>0</v>
      </c>
      <c r="E23" s="140">
        <f t="shared" si="0"/>
        <v>0</v>
      </c>
      <c r="F23" s="141" t="str">
        <f t="shared" si="1"/>
        <v>-</v>
      </c>
      <c r="G23" s="142">
        <f t="shared" si="4"/>
        <v>0</v>
      </c>
      <c r="H23" s="143" t="str">
        <f t="shared" si="2"/>
        <v>-</v>
      </c>
      <c r="I23" s="144">
        <f t="shared" si="5"/>
        <v>0</v>
      </c>
      <c r="J23" s="142">
        <f t="shared" si="6"/>
        <v>0</v>
      </c>
    </row>
    <row r="24" spans="2:12" ht="17.5" hidden="1" x14ac:dyDescent="0.35">
      <c r="B24" s="138">
        <f t="shared" si="3"/>
        <v>18</v>
      </c>
      <c r="C24" s="139">
        <v>0</v>
      </c>
      <c r="D24" s="139">
        <v>0</v>
      </c>
      <c r="E24" s="140">
        <f t="shared" si="0"/>
        <v>0</v>
      </c>
      <c r="F24" s="141" t="str">
        <f t="shared" si="1"/>
        <v>-</v>
      </c>
      <c r="G24" s="142">
        <f t="shared" si="4"/>
        <v>0</v>
      </c>
      <c r="H24" s="143" t="str">
        <f t="shared" si="2"/>
        <v>-</v>
      </c>
      <c r="I24" s="144">
        <f t="shared" si="5"/>
        <v>0</v>
      </c>
      <c r="J24" s="142">
        <f t="shared" si="6"/>
        <v>0</v>
      </c>
    </row>
    <row r="25" spans="2:12" ht="17.5" hidden="1" x14ac:dyDescent="0.35">
      <c r="B25" s="138">
        <f t="shared" si="3"/>
        <v>19</v>
      </c>
      <c r="C25" s="139">
        <v>0</v>
      </c>
      <c r="D25" s="139">
        <v>0</v>
      </c>
      <c r="E25" s="140">
        <f t="shared" si="0"/>
        <v>0</v>
      </c>
      <c r="F25" s="141" t="str">
        <f t="shared" si="1"/>
        <v>-</v>
      </c>
      <c r="G25" s="142">
        <f t="shared" si="4"/>
        <v>0</v>
      </c>
      <c r="H25" s="143" t="str">
        <f t="shared" si="2"/>
        <v>-</v>
      </c>
      <c r="I25" s="144">
        <f t="shared" si="5"/>
        <v>0</v>
      </c>
      <c r="J25" s="142">
        <f t="shared" si="6"/>
        <v>0</v>
      </c>
    </row>
    <row r="26" spans="2:12" ht="17.5" hidden="1" x14ac:dyDescent="0.35">
      <c r="B26" s="138">
        <f t="shared" si="3"/>
        <v>20</v>
      </c>
      <c r="C26" s="139">
        <v>0</v>
      </c>
      <c r="D26" s="139">
        <v>0</v>
      </c>
      <c r="E26" s="140">
        <f t="shared" si="0"/>
        <v>0</v>
      </c>
      <c r="F26" s="141" t="str">
        <f t="shared" si="1"/>
        <v>-</v>
      </c>
      <c r="G26" s="142">
        <f t="shared" si="4"/>
        <v>0</v>
      </c>
      <c r="H26" s="143" t="str">
        <f t="shared" si="2"/>
        <v>-</v>
      </c>
      <c r="I26" s="144">
        <f t="shared" si="5"/>
        <v>0</v>
      </c>
      <c r="J26" s="142">
        <f t="shared" si="6"/>
        <v>0</v>
      </c>
    </row>
    <row r="27" spans="2:12" ht="17.5" hidden="1" x14ac:dyDescent="0.35">
      <c r="B27" s="138">
        <f t="shared" si="3"/>
        <v>21</v>
      </c>
      <c r="C27" s="139">
        <v>0</v>
      </c>
      <c r="D27" s="139">
        <v>0</v>
      </c>
      <c r="E27" s="140">
        <f t="shared" si="0"/>
        <v>0</v>
      </c>
      <c r="F27" s="141" t="str">
        <f t="shared" si="1"/>
        <v>-</v>
      </c>
      <c r="G27" s="142">
        <f t="shared" si="4"/>
        <v>0</v>
      </c>
      <c r="H27" s="143" t="str">
        <f t="shared" si="2"/>
        <v>-</v>
      </c>
      <c r="I27" s="144">
        <f t="shared" si="5"/>
        <v>0</v>
      </c>
      <c r="J27" s="142">
        <f t="shared" si="6"/>
        <v>0</v>
      </c>
    </row>
    <row r="28" spans="2:12" ht="17.5" hidden="1" x14ac:dyDescent="0.35">
      <c r="B28" s="138">
        <f t="shared" si="3"/>
        <v>22</v>
      </c>
      <c r="C28" s="139">
        <v>0</v>
      </c>
      <c r="D28" s="139">
        <v>0</v>
      </c>
      <c r="E28" s="140">
        <f t="shared" si="0"/>
        <v>0</v>
      </c>
      <c r="F28" s="141" t="str">
        <f t="shared" si="1"/>
        <v>-</v>
      </c>
      <c r="G28" s="142">
        <f t="shared" si="4"/>
        <v>0</v>
      </c>
      <c r="H28" s="143" t="str">
        <f t="shared" si="2"/>
        <v>-</v>
      </c>
      <c r="I28" s="144">
        <f t="shared" si="5"/>
        <v>0</v>
      </c>
      <c r="J28" s="142">
        <f t="shared" si="6"/>
        <v>0</v>
      </c>
    </row>
    <row r="29" spans="2:12" ht="17.5" hidden="1" x14ac:dyDescent="0.35">
      <c r="B29" s="138">
        <f t="shared" si="3"/>
        <v>23</v>
      </c>
      <c r="C29" s="139">
        <v>0</v>
      </c>
      <c r="D29" s="139">
        <v>0</v>
      </c>
      <c r="E29" s="140">
        <f t="shared" si="0"/>
        <v>0</v>
      </c>
      <c r="F29" s="141" t="str">
        <f t="shared" si="1"/>
        <v>-</v>
      </c>
      <c r="G29" s="142">
        <f t="shared" si="4"/>
        <v>0</v>
      </c>
      <c r="H29" s="143" t="str">
        <f t="shared" si="2"/>
        <v>-</v>
      </c>
      <c r="I29" s="144">
        <f t="shared" si="5"/>
        <v>0</v>
      </c>
      <c r="J29" s="142">
        <f t="shared" si="6"/>
        <v>0</v>
      </c>
    </row>
    <row r="30" spans="2:12" ht="17.5" hidden="1" x14ac:dyDescent="0.35">
      <c r="B30" s="138">
        <f t="shared" si="3"/>
        <v>24</v>
      </c>
      <c r="C30" s="139">
        <v>0</v>
      </c>
      <c r="D30" s="139">
        <v>0</v>
      </c>
      <c r="E30" s="140">
        <f t="shared" si="0"/>
        <v>0</v>
      </c>
      <c r="F30" s="141" t="str">
        <f t="shared" si="1"/>
        <v>-</v>
      </c>
      <c r="G30" s="142">
        <f t="shared" si="4"/>
        <v>0</v>
      </c>
      <c r="H30" s="143" t="str">
        <f t="shared" si="2"/>
        <v>-</v>
      </c>
      <c r="I30" s="144">
        <f t="shared" si="5"/>
        <v>0</v>
      </c>
      <c r="J30" s="142">
        <f t="shared" si="6"/>
        <v>0</v>
      </c>
    </row>
    <row r="31" spans="2:12" ht="17.5" hidden="1" x14ac:dyDescent="0.35">
      <c r="B31" s="138">
        <f t="shared" si="3"/>
        <v>25</v>
      </c>
      <c r="C31" s="139">
        <v>0</v>
      </c>
      <c r="D31" s="139">
        <v>0</v>
      </c>
      <c r="E31" s="140">
        <f t="shared" si="0"/>
        <v>0</v>
      </c>
      <c r="F31" s="141" t="str">
        <f t="shared" si="1"/>
        <v>-</v>
      </c>
      <c r="G31" s="142">
        <f t="shared" si="4"/>
        <v>0</v>
      </c>
      <c r="H31" s="143" t="str">
        <f t="shared" si="2"/>
        <v>-</v>
      </c>
      <c r="I31" s="144">
        <f t="shared" si="5"/>
        <v>0</v>
      </c>
      <c r="J31" s="142">
        <f t="shared" si="6"/>
        <v>0</v>
      </c>
    </row>
    <row r="32" spans="2:12" ht="17.5" hidden="1" x14ac:dyDescent="0.35">
      <c r="B32" s="138">
        <f t="shared" si="3"/>
        <v>26</v>
      </c>
      <c r="C32" s="139">
        <v>0</v>
      </c>
      <c r="D32" s="139">
        <v>0</v>
      </c>
      <c r="E32" s="140">
        <f t="shared" si="0"/>
        <v>0</v>
      </c>
      <c r="F32" s="141" t="str">
        <f t="shared" si="1"/>
        <v>-</v>
      </c>
      <c r="G32" s="142">
        <f t="shared" si="4"/>
        <v>0</v>
      </c>
      <c r="H32" s="143" t="str">
        <f t="shared" si="2"/>
        <v>-</v>
      </c>
      <c r="I32" s="144">
        <f t="shared" si="5"/>
        <v>0</v>
      </c>
      <c r="J32" s="142">
        <f t="shared" si="6"/>
        <v>0</v>
      </c>
    </row>
    <row r="33" spans="2:10" ht="17.5" hidden="1" x14ac:dyDescent="0.35">
      <c r="B33" s="138">
        <f t="shared" si="3"/>
        <v>27</v>
      </c>
      <c r="C33" s="139">
        <v>0</v>
      </c>
      <c r="D33" s="139">
        <v>0</v>
      </c>
      <c r="E33" s="140">
        <f t="shared" si="0"/>
        <v>0</v>
      </c>
      <c r="F33" s="141" t="str">
        <f t="shared" si="1"/>
        <v>-</v>
      </c>
      <c r="G33" s="142">
        <f t="shared" si="4"/>
        <v>0</v>
      </c>
      <c r="H33" s="143" t="str">
        <f t="shared" si="2"/>
        <v>-</v>
      </c>
      <c r="I33" s="144">
        <f t="shared" si="5"/>
        <v>0</v>
      </c>
      <c r="J33" s="142">
        <f t="shared" si="6"/>
        <v>0</v>
      </c>
    </row>
    <row r="34" spans="2:10" ht="17.5" hidden="1" x14ac:dyDescent="0.35">
      <c r="B34" s="138">
        <f t="shared" si="3"/>
        <v>28</v>
      </c>
      <c r="C34" s="139">
        <v>0</v>
      </c>
      <c r="D34" s="139">
        <v>0</v>
      </c>
      <c r="E34" s="140">
        <f t="shared" si="0"/>
        <v>0</v>
      </c>
      <c r="F34" s="141" t="str">
        <f t="shared" si="1"/>
        <v>-</v>
      </c>
      <c r="G34" s="142">
        <f t="shared" si="4"/>
        <v>0</v>
      </c>
      <c r="H34" s="143" t="str">
        <f t="shared" si="2"/>
        <v>-</v>
      </c>
      <c r="I34" s="144">
        <f t="shared" si="5"/>
        <v>0</v>
      </c>
      <c r="J34" s="142">
        <f t="shared" si="6"/>
        <v>0</v>
      </c>
    </row>
    <row r="35" spans="2:10" ht="17.5" hidden="1" x14ac:dyDescent="0.35">
      <c r="B35" s="138">
        <f t="shared" si="3"/>
        <v>29</v>
      </c>
      <c r="C35" s="139">
        <v>0</v>
      </c>
      <c r="D35" s="139">
        <v>0</v>
      </c>
      <c r="E35" s="140">
        <f t="shared" si="0"/>
        <v>0</v>
      </c>
      <c r="F35" s="141" t="str">
        <f t="shared" si="1"/>
        <v>-</v>
      </c>
      <c r="G35" s="142">
        <f t="shared" si="4"/>
        <v>0</v>
      </c>
      <c r="H35" s="143" t="str">
        <f t="shared" si="2"/>
        <v>-</v>
      </c>
      <c r="I35" s="144">
        <f t="shared" si="5"/>
        <v>0</v>
      </c>
      <c r="J35" s="142">
        <f t="shared" si="6"/>
        <v>0</v>
      </c>
    </row>
    <row r="36" spans="2:10" ht="17.5" hidden="1" x14ac:dyDescent="0.35">
      <c r="B36" s="138">
        <f t="shared" si="3"/>
        <v>30</v>
      </c>
      <c r="C36" s="139">
        <v>0</v>
      </c>
      <c r="D36" s="139">
        <v>0</v>
      </c>
      <c r="E36" s="140">
        <f t="shared" si="0"/>
        <v>0</v>
      </c>
      <c r="F36" s="141" t="str">
        <f t="shared" si="1"/>
        <v>-</v>
      </c>
      <c r="G36" s="142">
        <f t="shared" si="4"/>
        <v>0</v>
      </c>
      <c r="H36" s="143" t="str">
        <f t="shared" si="2"/>
        <v>-</v>
      </c>
      <c r="I36" s="144">
        <f t="shared" si="5"/>
        <v>0</v>
      </c>
      <c r="J36" s="142">
        <f t="shared" si="6"/>
        <v>0</v>
      </c>
    </row>
    <row r="37" spans="2:10" ht="17.5" hidden="1" x14ac:dyDescent="0.35">
      <c r="B37" s="138">
        <f t="shared" si="3"/>
        <v>31</v>
      </c>
      <c r="C37" s="139">
        <v>0</v>
      </c>
      <c r="D37" s="139">
        <v>0</v>
      </c>
      <c r="E37" s="140">
        <f t="shared" si="0"/>
        <v>0</v>
      </c>
      <c r="F37" s="141" t="str">
        <f t="shared" si="1"/>
        <v>-</v>
      </c>
      <c r="G37" s="142">
        <f t="shared" si="4"/>
        <v>0</v>
      </c>
      <c r="H37" s="143" t="str">
        <f t="shared" si="2"/>
        <v>-</v>
      </c>
      <c r="I37" s="144">
        <f t="shared" si="5"/>
        <v>0</v>
      </c>
      <c r="J37" s="142">
        <f t="shared" si="6"/>
        <v>0</v>
      </c>
    </row>
    <row r="38" spans="2:10" ht="17.5" hidden="1" x14ac:dyDescent="0.35">
      <c r="B38" s="138">
        <f t="shared" si="3"/>
        <v>32</v>
      </c>
      <c r="C38" s="139">
        <v>0</v>
      </c>
      <c r="D38" s="139">
        <v>0</v>
      </c>
      <c r="E38" s="140">
        <f t="shared" si="0"/>
        <v>0</v>
      </c>
      <c r="F38" s="141" t="str">
        <f t="shared" si="1"/>
        <v>-</v>
      </c>
      <c r="G38" s="142">
        <f t="shared" si="4"/>
        <v>0</v>
      </c>
      <c r="H38" s="143" t="str">
        <f t="shared" si="2"/>
        <v>-</v>
      </c>
      <c r="I38" s="144">
        <f t="shared" si="5"/>
        <v>0</v>
      </c>
      <c r="J38" s="142">
        <f t="shared" si="6"/>
        <v>0</v>
      </c>
    </row>
    <row r="39" spans="2:10" ht="17.5" hidden="1" x14ac:dyDescent="0.35">
      <c r="B39" s="138">
        <f t="shared" si="3"/>
        <v>33</v>
      </c>
      <c r="C39" s="139">
        <v>0</v>
      </c>
      <c r="D39" s="139">
        <v>0</v>
      </c>
      <c r="E39" s="140">
        <f t="shared" si="0"/>
        <v>0</v>
      </c>
      <c r="F39" s="141" t="str">
        <f t="shared" si="1"/>
        <v>-</v>
      </c>
      <c r="G39" s="142">
        <f t="shared" si="4"/>
        <v>0</v>
      </c>
      <c r="H39" s="143" t="str">
        <f t="shared" si="2"/>
        <v>-</v>
      </c>
      <c r="I39" s="144">
        <f t="shared" si="5"/>
        <v>0</v>
      </c>
      <c r="J39" s="142">
        <f t="shared" si="6"/>
        <v>0</v>
      </c>
    </row>
    <row r="40" spans="2:10" ht="17.5" hidden="1" x14ac:dyDescent="0.35">
      <c r="B40" s="138">
        <f t="shared" si="3"/>
        <v>34</v>
      </c>
      <c r="C40" s="139">
        <v>0</v>
      </c>
      <c r="D40" s="139">
        <v>0</v>
      </c>
      <c r="E40" s="140">
        <f t="shared" si="0"/>
        <v>0</v>
      </c>
      <c r="F40" s="141" t="str">
        <f t="shared" si="1"/>
        <v>-</v>
      </c>
      <c r="G40" s="142">
        <f t="shared" si="4"/>
        <v>0</v>
      </c>
      <c r="H40" s="143" t="str">
        <f t="shared" si="2"/>
        <v>-</v>
      </c>
      <c r="I40" s="144">
        <f t="shared" si="5"/>
        <v>0</v>
      </c>
      <c r="J40" s="142">
        <f t="shared" si="6"/>
        <v>0</v>
      </c>
    </row>
    <row r="41" spans="2:10" ht="17.5" hidden="1" x14ac:dyDescent="0.35">
      <c r="B41" s="138">
        <f t="shared" si="3"/>
        <v>35</v>
      </c>
      <c r="C41" s="139">
        <v>0</v>
      </c>
      <c r="D41" s="139">
        <v>0</v>
      </c>
      <c r="E41" s="140">
        <f t="shared" si="0"/>
        <v>0</v>
      </c>
      <c r="F41" s="141" t="str">
        <f t="shared" si="1"/>
        <v>-</v>
      </c>
      <c r="G41" s="142">
        <f t="shared" si="4"/>
        <v>0</v>
      </c>
      <c r="H41" s="143" t="str">
        <f t="shared" si="2"/>
        <v>-</v>
      </c>
      <c r="I41" s="144">
        <f t="shared" si="5"/>
        <v>0</v>
      </c>
      <c r="J41" s="142">
        <f t="shared" si="6"/>
        <v>0</v>
      </c>
    </row>
    <row r="42" spans="2:10" ht="17.5" hidden="1" x14ac:dyDescent="0.35">
      <c r="B42" s="138">
        <f t="shared" si="3"/>
        <v>36</v>
      </c>
      <c r="C42" s="139">
        <v>0</v>
      </c>
      <c r="D42" s="139">
        <v>0</v>
      </c>
      <c r="E42" s="140">
        <f t="shared" si="0"/>
        <v>0</v>
      </c>
      <c r="F42" s="141" t="str">
        <f t="shared" si="1"/>
        <v>-</v>
      </c>
      <c r="G42" s="142">
        <f t="shared" si="4"/>
        <v>0</v>
      </c>
      <c r="H42" s="143" t="str">
        <f t="shared" si="2"/>
        <v>-</v>
      </c>
      <c r="I42" s="144">
        <f t="shared" si="5"/>
        <v>0</v>
      </c>
      <c r="J42" s="142">
        <f t="shared" si="6"/>
        <v>0</v>
      </c>
    </row>
    <row r="43" spans="2:10" ht="17.5" hidden="1" x14ac:dyDescent="0.35">
      <c r="B43" s="138">
        <f t="shared" si="3"/>
        <v>37</v>
      </c>
      <c r="C43" s="139">
        <v>0</v>
      </c>
      <c r="D43" s="139">
        <v>0</v>
      </c>
      <c r="E43" s="140">
        <f t="shared" si="0"/>
        <v>0</v>
      </c>
      <c r="F43" s="141" t="str">
        <f t="shared" si="1"/>
        <v>-</v>
      </c>
      <c r="G43" s="142">
        <f t="shared" si="4"/>
        <v>0</v>
      </c>
      <c r="H43" s="143" t="str">
        <f t="shared" si="2"/>
        <v>-</v>
      </c>
      <c r="I43" s="144">
        <f t="shared" si="5"/>
        <v>0</v>
      </c>
      <c r="J43" s="142">
        <f t="shared" si="6"/>
        <v>0</v>
      </c>
    </row>
    <row r="44" spans="2:10" ht="17.5" hidden="1" x14ac:dyDescent="0.35">
      <c r="B44" s="138">
        <f t="shared" si="3"/>
        <v>38</v>
      </c>
      <c r="C44" s="139">
        <v>0</v>
      </c>
      <c r="D44" s="139">
        <v>0</v>
      </c>
      <c r="E44" s="140">
        <f t="shared" si="0"/>
        <v>0</v>
      </c>
      <c r="F44" s="141" t="str">
        <f t="shared" si="1"/>
        <v>-</v>
      </c>
      <c r="G44" s="142">
        <f t="shared" si="4"/>
        <v>0</v>
      </c>
      <c r="H44" s="143" t="str">
        <f t="shared" si="2"/>
        <v>-</v>
      </c>
      <c r="I44" s="144">
        <f t="shared" si="5"/>
        <v>0</v>
      </c>
      <c r="J44" s="142">
        <f t="shared" si="6"/>
        <v>0</v>
      </c>
    </row>
    <row r="45" spans="2:10" ht="17.5" hidden="1" x14ac:dyDescent="0.35">
      <c r="B45" s="138">
        <f t="shared" si="3"/>
        <v>39</v>
      </c>
      <c r="C45" s="139">
        <v>0</v>
      </c>
      <c r="D45" s="139">
        <v>0</v>
      </c>
      <c r="E45" s="140">
        <f t="shared" si="0"/>
        <v>0</v>
      </c>
      <c r="F45" s="141" t="str">
        <f t="shared" si="1"/>
        <v>-</v>
      </c>
      <c r="G45" s="142">
        <f t="shared" si="4"/>
        <v>0</v>
      </c>
      <c r="H45" s="143" t="str">
        <f t="shared" si="2"/>
        <v>-</v>
      </c>
      <c r="I45" s="144">
        <f t="shared" si="5"/>
        <v>0</v>
      </c>
      <c r="J45" s="142">
        <f t="shared" si="6"/>
        <v>0</v>
      </c>
    </row>
    <row r="46" spans="2:10" ht="17.5" hidden="1" x14ac:dyDescent="0.35">
      <c r="B46" s="138">
        <f t="shared" si="3"/>
        <v>40</v>
      </c>
      <c r="C46" s="139">
        <v>0</v>
      </c>
      <c r="D46" s="139">
        <v>0</v>
      </c>
      <c r="E46" s="140">
        <f t="shared" si="0"/>
        <v>0</v>
      </c>
      <c r="F46" s="141" t="str">
        <f t="shared" si="1"/>
        <v>-</v>
      </c>
      <c r="G46" s="142">
        <f t="shared" si="4"/>
        <v>0</v>
      </c>
      <c r="H46" s="143" t="str">
        <f t="shared" si="2"/>
        <v>-</v>
      </c>
      <c r="I46" s="144">
        <f t="shared" si="5"/>
        <v>0</v>
      </c>
      <c r="J46" s="142">
        <f t="shared" si="6"/>
        <v>0</v>
      </c>
    </row>
    <row r="47" spans="2:10" ht="17.5" hidden="1" x14ac:dyDescent="0.35">
      <c r="B47" s="138">
        <f t="shared" si="3"/>
        <v>41</v>
      </c>
      <c r="C47" s="139">
        <v>0</v>
      </c>
      <c r="D47" s="139">
        <v>0</v>
      </c>
      <c r="E47" s="140">
        <f t="shared" si="0"/>
        <v>0</v>
      </c>
      <c r="F47" s="141" t="str">
        <f t="shared" si="1"/>
        <v>-</v>
      </c>
      <c r="G47" s="142">
        <f t="shared" si="4"/>
        <v>0</v>
      </c>
      <c r="H47" s="143" t="str">
        <f t="shared" si="2"/>
        <v>-</v>
      </c>
      <c r="I47" s="144">
        <f t="shared" si="5"/>
        <v>0</v>
      </c>
      <c r="J47" s="142">
        <f t="shared" si="6"/>
        <v>0</v>
      </c>
    </row>
    <row r="48" spans="2:10" ht="17.5" hidden="1" x14ac:dyDescent="0.35">
      <c r="B48" s="138">
        <f t="shared" si="3"/>
        <v>42</v>
      </c>
      <c r="C48" s="139">
        <v>0</v>
      </c>
      <c r="D48" s="139">
        <v>0</v>
      </c>
      <c r="E48" s="140">
        <f t="shared" si="0"/>
        <v>0</v>
      </c>
      <c r="F48" s="141" t="str">
        <f t="shared" si="1"/>
        <v>-</v>
      </c>
      <c r="G48" s="142">
        <f t="shared" si="4"/>
        <v>0</v>
      </c>
      <c r="H48" s="143" t="str">
        <f t="shared" si="2"/>
        <v>-</v>
      </c>
      <c r="I48" s="144">
        <f t="shared" si="5"/>
        <v>0</v>
      </c>
      <c r="J48" s="142">
        <f t="shared" si="6"/>
        <v>0</v>
      </c>
    </row>
    <row r="49" spans="2:10" ht="17.5" hidden="1" x14ac:dyDescent="0.35">
      <c r="B49" s="138">
        <f t="shared" si="3"/>
        <v>43</v>
      </c>
      <c r="C49" s="139">
        <v>0</v>
      </c>
      <c r="D49" s="139">
        <v>0</v>
      </c>
      <c r="E49" s="140">
        <f t="shared" si="0"/>
        <v>0</v>
      </c>
      <c r="F49" s="141" t="str">
        <f t="shared" si="1"/>
        <v>-</v>
      </c>
      <c r="G49" s="142">
        <f t="shared" si="4"/>
        <v>0</v>
      </c>
      <c r="H49" s="143" t="str">
        <f t="shared" si="2"/>
        <v>-</v>
      </c>
      <c r="I49" s="144">
        <f t="shared" si="5"/>
        <v>0</v>
      </c>
      <c r="J49" s="142">
        <f t="shared" si="6"/>
        <v>0</v>
      </c>
    </row>
    <row r="50" spans="2:10" ht="17.5" hidden="1" x14ac:dyDescent="0.35">
      <c r="B50" s="138">
        <f t="shared" si="3"/>
        <v>44</v>
      </c>
      <c r="C50" s="139">
        <v>0</v>
      </c>
      <c r="D50" s="139">
        <v>0</v>
      </c>
      <c r="E50" s="140">
        <f t="shared" si="0"/>
        <v>0</v>
      </c>
      <c r="F50" s="141" t="str">
        <f t="shared" si="1"/>
        <v>-</v>
      </c>
      <c r="G50" s="142">
        <f t="shared" si="4"/>
        <v>0</v>
      </c>
      <c r="H50" s="143" t="str">
        <f t="shared" si="2"/>
        <v>-</v>
      </c>
      <c r="I50" s="144">
        <f t="shared" si="5"/>
        <v>0</v>
      </c>
      <c r="J50" s="142">
        <f t="shared" si="6"/>
        <v>0</v>
      </c>
    </row>
    <row r="51" spans="2:10" ht="17.5" hidden="1" x14ac:dyDescent="0.35">
      <c r="B51" s="138">
        <f t="shared" si="3"/>
        <v>45</v>
      </c>
      <c r="C51" s="139">
        <v>0</v>
      </c>
      <c r="D51" s="139">
        <v>0</v>
      </c>
      <c r="E51" s="140">
        <f t="shared" si="0"/>
        <v>0</v>
      </c>
      <c r="F51" s="141" t="str">
        <f t="shared" si="1"/>
        <v>-</v>
      </c>
      <c r="G51" s="142">
        <f t="shared" si="4"/>
        <v>0</v>
      </c>
      <c r="H51" s="143" t="str">
        <f t="shared" si="2"/>
        <v>-</v>
      </c>
      <c r="I51" s="144">
        <f t="shared" si="5"/>
        <v>0</v>
      </c>
      <c r="J51" s="142">
        <f t="shared" si="6"/>
        <v>0</v>
      </c>
    </row>
    <row r="52" spans="2:10" ht="17.5" hidden="1" x14ac:dyDescent="0.35">
      <c r="B52" s="138">
        <f t="shared" si="3"/>
        <v>46</v>
      </c>
      <c r="C52" s="139">
        <v>0</v>
      </c>
      <c r="D52" s="139">
        <v>0</v>
      </c>
      <c r="E52" s="140">
        <f t="shared" si="0"/>
        <v>0</v>
      </c>
      <c r="F52" s="141" t="str">
        <f t="shared" si="1"/>
        <v>-</v>
      </c>
      <c r="G52" s="142">
        <f t="shared" si="4"/>
        <v>0</v>
      </c>
      <c r="H52" s="143" t="str">
        <f t="shared" si="2"/>
        <v>-</v>
      </c>
      <c r="I52" s="144">
        <f t="shared" si="5"/>
        <v>0</v>
      </c>
      <c r="J52" s="142">
        <f t="shared" si="6"/>
        <v>0</v>
      </c>
    </row>
    <row r="53" spans="2:10" ht="17.5" hidden="1" x14ac:dyDescent="0.35">
      <c r="B53" s="138">
        <f t="shared" si="3"/>
        <v>47</v>
      </c>
      <c r="C53" s="139">
        <v>0</v>
      </c>
      <c r="D53" s="139">
        <v>0</v>
      </c>
      <c r="E53" s="140">
        <f t="shared" si="0"/>
        <v>0</v>
      </c>
      <c r="F53" s="141" t="str">
        <f t="shared" si="1"/>
        <v>-</v>
      </c>
      <c r="G53" s="142">
        <f t="shared" si="4"/>
        <v>0</v>
      </c>
      <c r="H53" s="143" t="str">
        <f t="shared" si="2"/>
        <v>-</v>
      </c>
      <c r="I53" s="144">
        <f t="shared" si="5"/>
        <v>0</v>
      </c>
      <c r="J53" s="142">
        <f t="shared" si="6"/>
        <v>0</v>
      </c>
    </row>
    <row r="54" spans="2:10" ht="17.5" hidden="1" x14ac:dyDescent="0.35">
      <c r="B54" s="138">
        <f t="shared" si="3"/>
        <v>48</v>
      </c>
      <c r="C54" s="139">
        <v>0</v>
      </c>
      <c r="D54" s="139">
        <v>0</v>
      </c>
      <c r="E54" s="140">
        <f t="shared" si="0"/>
        <v>0</v>
      </c>
      <c r="F54" s="141" t="str">
        <f t="shared" si="1"/>
        <v>-</v>
      </c>
      <c r="G54" s="142">
        <f t="shared" si="4"/>
        <v>0</v>
      </c>
      <c r="H54" s="143" t="str">
        <f t="shared" si="2"/>
        <v>-</v>
      </c>
      <c r="I54" s="144">
        <f t="shared" si="5"/>
        <v>0</v>
      </c>
      <c r="J54" s="142">
        <f t="shared" si="6"/>
        <v>0</v>
      </c>
    </row>
    <row r="55" spans="2:10" ht="17.5" hidden="1" x14ac:dyDescent="0.35">
      <c r="B55" s="138">
        <f t="shared" si="3"/>
        <v>49</v>
      </c>
      <c r="C55" s="139">
        <v>0</v>
      </c>
      <c r="D55" s="139">
        <v>0</v>
      </c>
      <c r="E55" s="140">
        <f t="shared" si="0"/>
        <v>0</v>
      </c>
      <c r="F55" s="141" t="str">
        <f t="shared" si="1"/>
        <v>-</v>
      </c>
      <c r="G55" s="142">
        <f t="shared" si="4"/>
        <v>0</v>
      </c>
      <c r="H55" s="143" t="str">
        <f t="shared" si="2"/>
        <v>-</v>
      </c>
      <c r="I55" s="144">
        <f t="shared" si="5"/>
        <v>0</v>
      </c>
      <c r="J55" s="142">
        <f t="shared" si="6"/>
        <v>0</v>
      </c>
    </row>
    <row r="56" spans="2:10" ht="17.5" hidden="1" x14ac:dyDescent="0.35">
      <c r="B56" s="138">
        <f t="shared" si="3"/>
        <v>50</v>
      </c>
      <c r="C56" s="139">
        <v>0</v>
      </c>
      <c r="D56" s="139">
        <v>0</v>
      </c>
      <c r="E56" s="140">
        <f t="shared" si="0"/>
        <v>0</v>
      </c>
      <c r="F56" s="141" t="str">
        <f t="shared" si="1"/>
        <v>-</v>
      </c>
      <c r="G56" s="142">
        <f t="shared" si="4"/>
        <v>0</v>
      </c>
      <c r="H56" s="143" t="str">
        <f t="shared" si="2"/>
        <v>-</v>
      </c>
      <c r="I56" s="144">
        <f t="shared" si="5"/>
        <v>0</v>
      </c>
      <c r="J56" s="142">
        <f t="shared" si="6"/>
        <v>0</v>
      </c>
    </row>
    <row r="57" spans="2:10" ht="17.5" hidden="1" x14ac:dyDescent="0.35">
      <c r="B57" s="138">
        <f t="shared" si="3"/>
        <v>51</v>
      </c>
      <c r="C57" s="139">
        <v>0</v>
      </c>
      <c r="D57" s="139">
        <v>0</v>
      </c>
      <c r="E57" s="140">
        <f t="shared" si="0"/>
        <v>0</v>
      </c>
      <c r="F57" s="141" t="str">
        <f t="shared" si="1"/>
        <v>-</v>
      </c>
      <c r="G57" s="142">
        <f t="shared" si="4"/>
        <v>0</v>
      </c>
      <c r="H57" s="143" t="str">
        <f t="shared" si="2"/>
        <v>-</v>
      </c>
      <c r="I57" s="144">
        <f t="shared" si="5"/>
        <v>0</v>
      </c>
      <c r="J57" s="142">
        <f t="shared" si="6"/>
        <v>0</v>
      </c>
    </row>
    <row r="58" spans="2:10" ht="17.5" hidden="1" x14ac:dyDescent="0.35">
      <c r="B58" s="138">
        <f t="shared" si="3"/>
        <v>52</v>
      </c>
      <c r="C58" s="139">
        <v>0</v>
      </c>
      <c r="D58" s="139">
        <v>0</v>
      </c>
      <c r="E58" s="140">
        <f t="shared" si="0"/>
        <v>0</v>
      </c>
      <c r="F58" s="141" t="str">
        <f t="shared" si="1"/>
        <v>-</v>
      </c>
      <c r="G58" s="142">
        <f t="shared" si="4"/>
        <v>0</v>
      </c>
      <c r="H58" s="143" t="str">
        <f t="shared" si="2"/>
        <v>-</v>
      </c>
      <c r="I58" s="144">
        <f t="shared" si="5"/>
        <v>0</v>
      </c>
      <c r="J58" s="142">
        <f t="shared" si="6"/>
        <v>0</v>
      </c>
    </row>
    <row r="59" spans="2:10" ht="17.5" hidden="1" x14ac:dyDescent="0.35">
      <c r="B59" s="138">
        <f t="shared" si="3"/>
        <v>53</v>
      </c>
      <c r="C59" s="139">
        <v>0</v>
      </c>
      <c r="D59" s="139">
        <v>0</v>
      </c>
      <c r="E59" s="140">
        <f t="shared" si="0"/>
        <v>0</v>
      </c>
      <c r="F59" s="141" t="str">
        <f t="shared" si="1"/>
        <v>-</v>
      </c>
      <c r="G59" s="142">
        <f t="shared" si="4"/>
        <v>0</v>
      </c>
      <c r="H59" s="143" t="str">
        <f t="shared" si="2"/>
        <v>-</v>
      </c>
      <c r="I59" s="144">
        <f t="shared" si="5"/>
        <v>0</v>
      </c>
      <c r="J59" s="142">
        <f t="shared" si="6"/>
        <v>0</v>
      </c>
    </row>
    <row r="60" spans="2:10" ht="17.5" hidden="1" x14ac:dyDescent="0.35">
      <c r="B60" s="138">
        <f t="shared" si="3"/>
        <v>54</v>
      </c>
      <c r="C60" s="139">
        <v>0</v>
      </c>
      <c r="D60" s="139">
        <v>0</v>
      </c>
      <c r="E60" s="140">
        <f t="shared" si="0"/>
        <v>0</v>
      </c>
      <c r="F60" s="141" t="str">
        <f t="shared" si="1"/>
        <v>-</v>
      </c>
      <c r="G60" s="142">
        <f t="shared" si="4"/>
        <v>0</v>
      </c>
      <c r="H60" s="143" t="str">
        <f t="shared" si="2"/>
        <v>-</v>
      </c>
      <c r="I60" s="144">
        <f t="shared" si="5"/>
        <v>0</v>
      </c>
      <c r="J60" s="142">
        <f t="shared" si="6"/>
        <v>0</v>
      </c>
    </row>
    <row r="61" spans="2:10" ht="17.5" hidden="1" x14ac:dyDescent="0.35">
      <c r="B61" s="138">
        <f t="shared" si="3"/>
        <v>55</v>
      </c>
      <c r="C61" s="139">
        <v>0</v>
      </c>
      <c r="D61" s="139">
        <v>0</v>
      </c>
      <c r="E61" s="140">
        <f t="shared" si="0"/>
        <v>0</v>
      </c>
      <c r="F61" s="141" t="str">
        <f t="shared" si="1"/>
        <v>-</v>
      </c>
      <c r="G61" s="142">
        <f t="shared" si="4"/>
        <v>0</v>
      </c>
      <c r="H61" s="143" t="str">
        <f t="shared" si="2"/>
        <v>-</v>
      </c>
      <c r="I61" s="144">
        <f t="shared" si="5"/>
        <v>0</v>
      </c>
      <c r="J61" s="142">
        <f t="shared" si="6"/>
        <v>0</v>
      </c>
    </row>
    <row r="62" spans="2:10" ht="17.5" hidden="1" x14ac:dyDescent="0.35">
      <c r="B62" s="138">
        <f t="shared" si="3"/>
        <v>56</v>
      </c>
      <c r="C62" s="139">
        <v>0</v>
      </c>
      <c r="D62" s="139">
        <v>0</v>
      </c>
      <c r="E62" s="140">
        <f t="shared" si="0"/>
        <v>0</v>
      </c>
      <c r="F62" s="141" t="str">
        <f t="shared" si="1"/>
        <v>-</v>
      </c>
      <c r="G62" s="142">
        <f t="shared" si="4"/>
        <v>0</v>
      </c>
      <c r="H62" s="143" t="str">
        <f t="shared" si="2"/>
        <v>-</v>
      </c>
      <c r="I62" s="144">
        <f t="shared" si="5"/>
        <v>0</v>
      </c>
      <c r="J62" s="142">
        <f t="shared" si="6"/>
        <v>0</v>
      </c>
    </row>
    <row r="63" spans="2:10" ht="17.5" hidden="1" x14ac:dyDescent="0.35">
      <c r="B63" s="138">
        <f t="shared" si="3"/>
        <v>57</v>
      </c>
      <c r="C63" s="139">
        <v>0</v>
      </c>
      <c r="D63" s="139">
        <v>0</v>
      </c>
      <c r="E63" s="140">
        <f t="shared" si="0"/>
        <v>0</v>
      </c>
      <c r="F63" s="141" t="str">
        <f t="shared" si="1"/>
        <v>-</v>
      </c>
      <c r="G63" s="142">
        <f t="shared" si="4"/>
        <v>0</v>
      </c>
      <c r="H63" s="143" t="str">
        <f t="shared" si="2"/>
        <v>-</v>
      </c>
      <c r="I63" s="144">
        <f t="shared" si="5"/>
        <v>0</v>
      </c>
      <c r="J63" s="142">
        <f t="shared" si="6"/>
        <v>0</v>
      </c>
    </row>
    <row r="64" spans="2:10" ht="17.5" hidden="1" x14ac:dyDescent="0.35">
      <c r="B64" s="138">
        <f t="shared" si="3"/>
        <v>58</v>
      </c>
      <c r="C64" s="139">
        <v>0</v>
      </c>
      <c r="D64" s="139">
        <v>0</v>
      </c>
      <c r="E64" s="140">
        <f t="shared" si="0"/>
        <v>0</v>
      </c>
      <c r="F64" s="141" t="str">
        <f t="shared" si="1"/>
        <v>-</v>
      </c>
      <c r="G64" s="142">
        <f t="shared" si="4"/>
        <v>0</v>
      </c>
      <c r="H64" s="143" t="str">
        <f t="shared" si="2"/>
        <v>-</v>
      </c>
      <c r="I64" s="144">
        <f t="shared" si="5"/>
        <v>0</v>
      </c>
      <c r="J64" s="142">
        <f t="shared" si="6"/>
        <v>0</v>
      </c>
    </row>
    <row r="65" spans="2:10" ht="17.5" hidden="1" x14ac:dyDescent="0.35">
      <c r="B65" s="138">
        <f t="shared" si="3"/>
        <v>59</v>
      </c>
      <c r="C65" s="139">
        <v>0</v>
      </c>
      <c r="D65" s="139">
        <v>0</v>
      </c>
      <c r="E65" s="140">
        <f t="shared" si="0"/>
        <v>0</v>
      </c>
      <c r="F65" s="141" t="str">
        <f t="shared" si="1"/>
        <v>-</v>
      </c>
      <c r="G65" s="142">
        <f t="shared" si="4"/>
        <v>0</v>
      </c>
      <c r="H65" s="143" t="str">
        <f t="shared" si="2"/>
        <v>-</v>
      </c>
      <c r="I65" s="144">
        <f t="shared" si="5"/>
        <v>0</v>
      </c>
      <c r="J65" s="142">
        <f t="shared" si="6"/>
        <v>0</v>
      </c>
    </row>
    <row r="66" spans="2:10" ht="17.5" hidden="1" x14ac:dyDescent="0.35">
      <c r="B66" s="138">
        <f t="shared" si="3"/>
        <v>60</v>
      </c>
      <c r="C66" s="139">
        <v>0</v>
      </c>
      <c r="D66" s="139">
        <v>0</v>
      </c>
      <c r="E66" s="140">
        <f t="shared" si="0"/>
        <v>0</v>
      </c>
      <c r="F66" s="141" t="str">
        <f t="shared" si="1"/>
        <v>-</v>
      </c>
      <c r="G66" s="142">
        <f t="shared" si="4"/>
        <v>0</v>
      </c>
      <c r="H66" s="143" t="str">
        <f t="shared" si="2"/>
        <v>-</v>
      </c>
      <c r="I66" s="144">
        <f t="shared" si="5"/>
        <v>0</v>
      </c>
      <c r="J66" s="142">
        <f t="shared" si="6"/>
        <v>0</v>
      </c>
    </row>
    <row r="67" spans="2:10" ht="17.5" hidden="1" x14ac:dyDescent="0.35">
      <c r="B67" s="138">
        <f t="shared" si="3"/>
        <v>61</v>
      </c>
      <c r="C67" s="139">
        <v>0</v>
      </c>
      <c r="D67" s="139">
        <v>0</v>
      </c>
      <c r="E67" s="140">
        <f t="shared" si="0"/>
        <v>0</v>
      </c>
      <c r="F67" s="141" t="str">
        <f t="shared" si="1"/>
        <v>-</v>
      </c>
      <c r="G67" s="142">
        <f t="shared" si="4"/>
        <v>0</v>
      </c>
      <c r="H67" s="143" t="str">
        <f t="shared" si="2"/>
        <v>-</v>
      </c>
      <c r="I67" s="144">
        <f t="shared" si="5"/>
        <v>0</v>
      </c>
      <c r="J67" s="142">
        <f t="shared" si="6"/>
        <v>0</v>
      </c>
    </row>
    <row r="68" spans="2:10" ht="17.5" hidden="1" x14ac:dyDescent="0.35">
      <c r="B68" s="138">
        <f t="shared" si="3"/>
        <v>62</v>
      </c>
      <c r="C68" s="139">
        <v>0</v>
      </c>
      <c r="D68" s="139">
        <v>0</v>
      </c>
      <c r="E68" s="140">
        <f t="shared" si="0"/>
        <v>0</v>
      </c>
      <c r="F68" s="141" t="str">
        <f t="shared" si="1"/>
        <v>-</v>
      </c>
      <c r="G68" s="142">
        <f t="shared" si="4"/>
        <v>0</v>
      </c>
      <c r="H68" s="143" t="str">
        <f t="shared" si="2"/>
        <v>-</v>
      </c>
      <c r="I68" s="144">
        <f t="shared" si="5"/>
        <v>0</v>
      </c>
      <c r="J68" s="142">
        <f t="shared" si="6"/>
        <v>0</v>
      </c>
    </row>
    <row r="69" spans="2:10" ht="17.5" hidden="1" x14ac:dyDescent="0.35">
      <c r="B69" s="138">
        <f t="shared" si="3"/>
        <v>63</v>
      </c>
      <c r="C69" s="139">
        <v>0</v>
      </c>
      <c r="D69" s="139">
        <v>0</v>
      </c>
      <c r="E69" s="140">
        <f t="shared" si="0"/>
        <v>0</v>
      </c>
      <c r="F69" s="141" t="str">
        <f t="shared" si="1"/>
        <v>-</v>
      </c>
      <c r="G69" s="142">
        <f t="shared" si="4"/>
        <v>0</v>
      </c>
      <c r="H69" s="143" t="str">
        <f t="shared" si="2"/>
        <v>-</v>
      </c>
      <c r="I69" s="144">
        <f t="shared" si="5"/>
        <v>0</v>
      </c>
      <c r="J69" s="142">
        <f t="shared" si="6"/>
        <v>0</v>
      </c>
    </row>
    <row r="70" spans="2:10" ht="17.5" hidden="1" x14ac:dyDescent="0.35">
      <c r="B70" s="138">
        <f t="shared" si="3"/>
        <v>64</v>
      </c>
      <c r="C70" s="139">
        <v>0</v>
      </c>
      <c r="D70" s="139">
        <v>0</v>
      </c>
      <c r="E70" s="140">
        <f t="shared" ref="E70:E126" si="7">C70-D70</f>
        <v>0</v>
      </c>
      <c r="F70" s="141" t="str">
        <f t="shared" ref="F70:F126" si="8">IF(B70&lt;=$C$3,POWER((1+$C$4),(B70*-1)),"-")</f>
        <v>-</v>
      </c>
      <c r="G70" s="142">
        <f t="shared" si="4"/>
        <v>0</v>
      </c>
      <c r="H70" s="143" t="str">
        <f t="shared" ref="H70:H126" si="9">IF(B70&lt;=$C$3,POWER((1+$G$129),(B70*-1)),"-")</f>
        <v>-</v>
      </c>
      <c r="I70" s="144">
        <f t="shared" si="5"/>
        <v>0</v>
      </c>
      <c r="J70" s="142">
        <f t="shared" si="6"/>
        <v>0</v>
      </c>
    </row>
    <row r="71" spans="2:10" ht="17.5" hidden="1" x14ac:dyDescent="0.35">
      <c r="B71" s="138">
        <f t="shared" ref="B71:B126" si="10">B70+1</f>
        <v>65</v>
      </c>
      <c r="C71" s="139">
        <v>0</v>
      </c>
      <c r="D71" s="139">
        <v>0</v>
      </c>
      <c r="E71" s="140">
        <f t="shared" si="7"/>
        <v>0</v>
      </c>
      <c r="F71" s="141" t="str">
        <f t="shared" si="8"/>
        <v>-</v>
      </c>
      <c r="G71" s="142">
        <f t="shared" ref="G71:G126" si="11">PV($C$4,B71,0,E71)*-1</f>
        <v>0</v>
      </c>
      <c r="H71" s="143" t="str">
        <f t="shared" si="9"/>
        <v>-</v>
      </c>
      <c r="I71" s="144">
        <f t="shared" ref="I71:I126" si="12">PV($G$129,B71,0,E71)*-1</f>
        <v>0</v>
      </c>
      <c r="J71" s="142">
        <f t="shared" si="6"/>
        <v>0</v>
      </c>
    </row>
    <row r="72" spans="2:10" ht="17.5" hidden="1" x14ac:dyDescent="0.35">
      <c r="B72" s="138">
        <f t="shared" si="10"/>
        <v>66</v>
      </c>
      <c r="C72" s="139">
        <v>0</v>
      </c>
      <c r="D72" s="139">
        <v>0</v>
      </c>
      <c r="E72" s="140">
        <f t="shared" si="7"/>
        <v>0</v>
      </c>
      <c r="F72" s="141" t="str">
        <f t="shared" si="8"/>
        <v>-</v>
      </c>
      <c r="G72" s="142">
        <f t="shared" si="11"/>
        <v>0</v>
      </c>
      <c r="H72" s="143" t="str">
        <f t="shared" si="9"/>
        <v>-</v>
      </c>
      <c r="I72" s="144">
        <f t="shared" si="12"/>
        <v>0</v>
      </c>
      <c r="J72" s="142">
        <f t="shared" ref="J72:J126" si="13">IF(B72&lt;=$C$3,$J$7,0)</f>
        <v>0</v>
      </c>
    </row>
    <row r="73" spans="2:10" ht="17.5" hidden="1" x14ac:dyDescent="0.35">
      <c r="B73" s="138">
        <f t="shared" si="10"/>
        <v>67</v>
      </c>
      <c r="C73" s="139">
        <v>0</v>
      </c>
      <c r="D73" s="139">
        <v>0</v>
      </c>
      <c r="E73" s="140">
        <f t="shared" si="7"/>
        <v>0</v>
      </c>
      <c r="F73" s="141" t="str">
        <f t="shared" si="8"/>
        <v>-</v>
      </c>
      <c r="G73" s="142">
        <f t="shared" si="11"/>
        <v>0</v>
      </c>
      <c r="H73" s="143" t="str">
        <f t="shared" si="9"/>
        <v>-</v>
      </c>
      <c r="I73" s="144">
        <f t="shared" si="12"/>
        <v>0</v>
      </c>
      <c r="J73" s="142">
        <f t="shared" si="13"/>
        <v>0</v>
      </c>
    </row>
    <row r="74" spans="2:10" ht="17.5" hidden="1" x14ac:dyDescent="0.35">
      <c r="B74" s="138">
        <f t="shared" si="10"/>
        <v>68</v>
      </c>
      <c r="C74" s="139">
        <v>0</v>
      </c>
      <c r="D74" s="139">
        <v>0</v>
      </c>
      <c r="E74" s="140">
        <f t="shared" si="7"/>
        <v>0</v>
      </c>
      <c r="F74" s="141" t="str">
        <f t="shared" si="8"/>
        <v>-</v>
      </c>
      <c r="G74" s="142">
        <f t="shared" si="11"/>
        <v>0</v>
      </c>
      <c r="H74" s="143" t="str">
        <f t="shared" si="9"/>
        <v>-</v>
      </c>
      <c r="I74" s="144">
        <f t="shared" si="12"/>
        <v>0</v>
      </c>
      <c r="J74" s="142">
        <f t="shared" si="13"/>
        <v>0</v>
      </c>
    </row>
    <row r="75" spans="2:10" ht="17.5" hidden="1" x14ac:dyDescent="0.35">
      <c r="B75" s="138">
        <f t="shared" si="10"/>
        <v>69</v>
      </c>
      <c r="C75" s="139">
        <v>0</v>
      </c>
      <c r="D75" s="139">
        <v>0</v>
      </c>
      <c r="E75" s="140">
        <f t="shared" si="7"/>
        <v>0</v>
      </c>
      <c r="F75" s="141" t="str">
        <f t="shared" si="8"/>
        <v>-</v>
      </c>
      <c r="G75" s="142">
        <f t="shared" si="11"/>
        <v>0</v>
      </c>
      <c r="H75" s="143" t="str">
        <f t="shared" si="9"/>
        <v>-</v>
      </c>
      <c r="I75" s="144">
        <f t="shared" si="12"/>
        <v>0</v>
      </c>
      <c r="J75" s="142">
        <f t="shared" si="13"/>
        <v>0</v>
      </c>
    </row>
    <row r="76" spans="2:10" ht="17.5" hidden="1" x14ac:dyDescent="0.35">
      <c r="B76" s="138">
        <f t="shared" si="10"/>
        <v>70</v>
      </c>
      <c r="C76" s="139">
        <v>0</v>
      </c>
      <c r="D76" s="139">
        <v>0</v>
      </c>
      <c r="E76" s="140">
        <f t="shared" si="7"/>
        <v>0</v>
      </c>
      <c r="F76" s="141" t="str">
        <f t="shared" si="8"/>
        <v>-</v>
      </c>
      <c r="G76" s="142">
        <f t="shared" si="11"/>
        <v>0</v>
      </c>
      <c r="H76" s="143" t="str">
        <f t="shared" si="9"/>
        <v>-</v>
      </c>
      <c r="I76" s="144">
        <f t="shared" si="12"/>
        <v>0</v>
      </c>
      <c r="J76" s="142">
        <f t="shared" si="13"/>
        <v>0</v>
      </c>
    </row>
    <row r="77" spans="2:10" ht="17.5" hidden="1" x14ac:dyDescent="0.35">
      <c r="B77" s="138">
        <f t="shared" si="10"/>
        <v>71</v>
      </c>
      <c r="C77" s="139">
        <v>0</v>
      </c>
      <c r="D77" s="139">
        <v>0</v>
      </c>
      <c r="E77" s="140">
        <f t="shared" si="7"/>
        <v>0</v>
      </c>
      <c r="F77" s="141" t="str">
        <f t="shared" si="8"/>
        <v>-</v>
      </c>
      <c r="G77" s="142">
        <f t="shared" si="11"/>
        <v>0</v>
      </c>
      <c r="H77" s="143" t="str">
        <f t="shared" si="9"/>
        <v>-</v>
      </c>
      <c r="I77" s="144">
        <f t="shared" si="12"/>
        <v>0</v>
      </c>
      <c r="J77" s="142">
        <f t="shared" si="13"/>
        <v>0</v>
      </c>
    </row>
    <row r="78" spans="2:10" ht="17.5" hidden="1" x14ac:dyDescent="0.35">
      <c r="B78" s="138">
        <f t="shared" si="10"/>
        <v>72</v>
      </c>
      <c r="C78" s="139">
        <v>0</v>
      </c>
      <c r="D78" s="139">
        <v>0</v>
      </c>
      <c r="E78" s="140">
        <f t="shared" si="7"/>
        <v>0</v>
      </c>
      <c r="F78" s="141" t="str">
        <f t="shared" si="8"/>
        <v>-</v>
      </c>
      <c r="G78" s="142">
        <f t="shared" si="11"/>
        <v>0</v>
      </c>
      <c r="H78" s="143" t="str">
        <f t="shared" si="9"/>
        <v>-</v>
      </c>
      <c r="I78" s="144">
        <f t="shared" si="12"/>
        <v>0</v>
      </c>
      <c r="J78" s="142">
        <f t="shared" si="13"/>
        <v>0</v>
      </c>
    </row>
    <row r="79" spans="2:10" ht="17.5" hidden="1" x14ac:dyDescent="0.35">
      <c r="B79" s="138">
        <f t="shared" si="10"/>
        <v>73</v>
      </c>
      <c r="C79" s="139">
        <v>0</v>
      </c>
      <c r="D79" s="139">
        <v>0</v>
      </c>
      <c r="E79" s="140">
        <f t="shared" si="7"/>
        <v>0</v>
      </c>
      <c r="F79" s="141" t="str">
        <f t="shared" si="8"/>
        <v>-</v>
      </c>
      <c r="G79" s="142">
        <f t="shared" si="11"/>
        <v>0</v>
      </c>
      <c r="H79" s="143" t="str">
        <f t="shared" si="9"/>
        <v>-</v>
      </c>
      <c r="I79" s="144">
        <f t="shared" si="12"/>
        <v>0</v>
      </c>
      <c r="J79" s="142">
        <f t="shared" si="13"/>
        <v>0</v>
      </c>
    </row>
    <row r="80" spans="2:10" ht="17.5" hidden="1" x14ac:dyDescent="0.35">
      <c r="B80" s="138">
        <f t="shared" si="10"/>
        <v>74</v>
      </c>
      <c r="C80" s="139">
        <v>0</v>
      </c>
      <c r="D80" s="139">
        <v>0</v>
      </c>
      <c r="E80" s="140">
        <f t="shared" si="7"/>
        <v>0</v>
      </c>
      <c r="F80" s="141" t="str">
        <f t="shared" si="8"/>
        <v>-</v>
      </c>
      <c r="G80" s="142">
        <f t="shared" si="11"/>
        <v>0</v>
      </c>
      <c r="H80" s="143" t="str">
        <f t="shared" si="9"/>
        <v>-</v>
      </c>
      <c r="I80" s="144">
        <f t="shared" si="12"/>
        <v>0</v>
      </c>
      <c r="J80" s="142">
        <f t="shared" si="13"/>
        <v>0</v>
      </c>
    </row>
    <row r="81" spans="2:10" ht="17.5" hidden="1" x14ac:dyDescent="0.35">
      <c r="B81" s="138">
        <f t="shared" si="10"/>
        <v>75</v>
      </c>
      <c r="C81" s="139">
        <v>0</v>
      </c>
      <c r="D81" s="139">
        <v>0</v>
      </c>
      <c r="E81" s="140">
        <f t="shared" si="7"/>
        <v>0</v>
      </c>
      <c r="F81" s="141" t="str">
        <f t="shared" si="8"/>
        <v>-</v>
      </c>
      <c r="G81" s="142">
        <f t="shared" si="11"/>
        <v>0</v>
      </c>
      <c r="H81" s="143" t="str">
        <f t="shared" si="9"/>
        <v>-</v>
      </c>
      <c r="I81" s="144">
        <f t="shared" si="12"/>
        <v>0</v>
      </c>
      <c r="J81" s="142">
        <f t="shared" si="13"/>
        <v>0</v>
      </c>
    </row>
    <row r="82" spans="2:10" ht="17.5" hidden="1" x14ac:dyDescent="0.35">
      <c r="B82" s="138">
        <f t="shared" si="10"/>
        <v>76</v>
      </c>
      <c r="C82" s="139">
        <v>0</v>
      </c>
      <c r="D82" s="139">
        <v>0</v>
      </c>
      <c r="E82" s="140">
        <f t="shared" si="7"/>
        <v>0</v>
      </c>
      <c r="F82" s="141" t="str">
        <f t="shared" si="8"/>
        <v>-</v>
      </c>
      <c r="G82" s="142">
        <f t="shared" si="11"/>
        <v>0</v>
      </c>
      <c r="H82" s="143" t="str">
        <f t="shared" si="9"/>
        <v>-</v>
      </c>
      <c r="I82" s="144">
        <f t="shared" si="12"/>
        <v>0</v>
      </c>
      <c r="J82" s="142">
        <f t="shared" si="13"/>
        <v>0</v>
      </c>
    </row>
    <row r="83" spans="2:10" ht="17.5" hidden="1" x14ac:dyDescent="0.35">
      <c r="B83" s="138">
        <f t="shared" si="10"/>
        <v>77</v>
      </c>
      <c r="C83" s="139">
        <v>0</v>
      </c>
      <c r="D83" s="139">
        <v>0</v>
      </c>
      <c r="E83" s="140">
        <f t="shared" si="7"/>
        <v>0</v>
      </c>
      <c r="F83" s="141" t="str">
        <f t="shared" si="8"/>
        <v>-</v>
      </c>
      <c r="G83" s="142">
        <f t="shared" si="11"/>
        <v>0</v>
      </c>
      <c r="H83" s="143" t="str">
        <f t="shared" si="9"/>
        <v>-</v>
      </c>
      <c r="I83" s="144">
        <f t="shared" si="12"/>
        <v>0</v>
      </c>
      <c r="J83" s="142">
        <f t="shared" si="13"/>
        <v>0</v>
      </c>
    </row>
    <row r="84" spans="2:10" ht="17.5" hidden="1" x14ac:dyDescent="0.35">
      <c r="B84" s="138">
        <f t="shared" si="10"/>
        <v>78</v>
      </c>
      <c r="C84" s="139">
        <v>0</v>
      </c>
      <c r="D84" s="139">
        <v>0</v>
      </c>
      <c r="E84" s="140">
        <f t="shared" si="7"/>
        <v>0</v>
      </c>
      <c r="F84" s="141" t="str">
        <f t="shared" si="8"/>
        <v>-</v>
      </c>
      <c r="G84" s="142">
        <f t="shared" si="11"/>
        <v>0</v>
      </c>
      <c r="H84" s="143" t="str">
        <f t="shared" si="9"/>
        <v>-</v>
      </c>
      <c r="I84" s="144">
        <f t="shared" si="12"/>
        <v>0</v>
      </c>
      <c r="J84" s="142">
        <f t="shared" si="13"/>
        <v>0</v>
      </c>
    </row>
    <row r="85" spans="2:10" ht="17.5" hidden="1" x14ac:dyDescent="0.35">
      <c r="B85" s="138">
        <f t="shared" si="10"/>
        <v>79</v>
      </c>
      <c r="C85" s="139">
        <v>0</v>
      </c>
      <c r="D85" s="139">
        <v>0</v>
      </c>
      <c r="E85" s="140">
        <f t="shared" si="7"/>
        <v>0</v>
      </c>
      <c r="F85" s="141" t="str">
        <f t="shared" si="8"/>
        <v>-</v>
      </c>
      <c r="G85" s="142">
        <f t="shared" si="11"/>
        <v>0</v>
      </c>
      <c r="H85" s="143" t="str">
        <f t="shared" si="9"/>
        <v>-</v>
      </c>
      <c r="I85" s="144">
        <f t="shared" si="12"/>
        <v>0</v>
      </c>
      <c r="J85" s="142">
        <f t="shared" si="13"/>
        <v>0</v>
      </c>
    </row>
    <row r="86" spans="2:10" ht="17.5" hidden="1" x14ac:dyDescent="0.35">
      <c r="B86" s="138">
        <f t="shared" si="10"/>
        <v>80</v>
      </c>
      <c r="C86" s="139">
        <v>0</v>
      </c>
      <c r="D86" s="139">
        <v>0</v>
      </c>
      <c r="E86" s="140">
        <f t="shared" si="7"/>
        <v>0</v>
      </c>
      <c r="F86" s="141" t="str">
        <f t="shared" si="8"/>
        <v>-</v>
      </c>
      <c r="G86" s="142">
        <f t="shared" si="11"/>
        <v>0</v>
      </c>
      <c r="H86" s="143" t="str">
        <f t="shared" si="9"/>
        <v>-</v>
      </c>
      <c r="I86" s="144">
        <f t="shared" si="12"/>
        <v>0</v>
      </c>
      <c r="J86" s="142">
        <f t="shared" si="13"/>
        <v>0</v>
      </c>
    </row>
    <row r="87" spans="2:10" ht="17.5" hidden="1" x14ac:dyDescent="0.35">
      <c r="B87" s="138">
        <f t="shared" si="10"/>
        <v>81</v>
      </c>
      <c r="C87" s="139">
        <v>0</v>
      </c>
      <c r="D87" s="139">
        <v>0</v>
      </c>
      <c r="E87" s="140">
        <f t="shared" si="7"/>
        <v>0</v>
      </c>
      <c r="F87" s="141" t="str">
        <f t="shared" si="8"/>
        <v>-</v>
      </c>
      <c r="G87" s="142">
        <f t="shared" si="11"/>
        <v>0</v>
      </c>
      <c r="H87" s="143" t="str">
        <f t="shared" si="9"/>
        <v>-</v>
      </c>
      <c r="I87" s="144">
        <f t="shared" si="12"/>
        <v>0</v>
      </c>
      <c r="J87" s="142">
        <f t="shared" si="13"/>
        <v>0</v>
      </c>
    </row>
    <row r="88" spans="2:10" ht="17.5" hidden="1" x14ac:dyDescent="0.35">
      <c r="B88" s="138">
        <f t="shared" si="10"/>
        <v>82</v>
      </c>
      <c r="C88" s="139">
        <v>0</v>
      </c>
      <c r="D88" s="139">
        <v>0</v>
      </c>
      <c r="E88" s="140">
        <f t="shared" si="7"/>
        <v>0</v>
      </c>
      <c r="F88" s="141" t="str">
        <f t="shared" si="8"/>
        <v>-</v>
      </c>
      <c r="G88" s="142">
        <f t="shared" si="11"/>
        <v>0</v>
      </c>
      <c r="H88" s="143" t="str">
        <f t="shared" si="9"/>
        <v>-</v>
      </c>
      <c r="I88" s="144">
        <f t="shared" si="12"/>
        <v>0</v>
      </c>
      <c r="J88" s="142">
        <f t="shared" si="13"/>
        <v>0</v>
      </c>
    </row>
    <row r="89" spans="2:10" ht="17.5" hidden="1" x14ac:dyDescent="0.35">
      <c r="B89" s="138">
        <f t="shared" si="10"/>
        <v>83</v>
      </c>
      <c r="C89" s="139">
        <v>0</v>
      </c>
      <c r="D89" s="139">
        <v>0</v>
      </c>
      <c r="E89" s="140">
        <f t="shared" si="7"/>
        <v>0</v>
      </c>
      <c r="F89" s="141" t="str">
        <f t="shared" si="8"/>
        <v>-</v>
      </c>
      <c r="G89" s="142">
        <f t="shared" si="11"/>
        <v>0</v>
      </c>
      <c r="H89" s="143" t="str">
        <f t="shared" si="9"/>
        <v>-</v>
      </c>
      <c r="I89" s="144">
        <f t="shared" si="12"/>
        <v>0</v>
      </c>
      <c r="J89" s="142">
        <f t="shared" si="13"/>
        <v>0</v>
      </c>
    </row>
    <row r="90" spans="2:10" ht="17.5" hidden="1" x14ac:dyDescent="0.35">
      <c r="B90" s="138">
        <f t="shared" si="10"/>
        <v>84</v>
      </c>
      <c r="C90" s="139">
        <v>0</v>
      </c>
      <c r="D90" s="139">
        <v>0</v>
      </c>
      <c r="E90" s="140">
        <f t="shared" si="7"/>
        <v>0</v>
      </c>
      <c r="F90" s="141" t="str">
        <f t="shared" si="8"/>
        <v>-</v>
      </c>
      <c r="G90" s="142">
        <f t="shared" si="11"/>
        <v>0</v>
      </c>
      <c r="H90" s="143" t="str">
        <f t="shared" si="9"/>
        <v>-</v>
      </c>
      <c r="I90" s="144">
        <f t="shared" si="12"/>
        <v>0</v>
      </c>
      <c r="J90" s="142">
        <f t="shared" si="13"/>
        <v>0</v>
      </c>
    </row>
    <row r="91" spans="2:10" ht="17.5" hidden="1" x14ac:dyDescent="0.35">
      <c r="B91" s="138">
        <f t="shared" si="10"/>
        <v>85</v>
      </c>
      <c r="C91" s="139">
        <v>0</v>
      </c>
      <c r="D91" s="139">
        <v>0</v>
      </c>
      <c r="E91" s="140">
        <f t="shared" si="7"/>
        <v>0</v>
      </c>
      <c r="F91" s="141" t="str">
        <f t="shared" si="8"/>
        <v>-</v>
      </c>
      <c r="G91" s="142">
        <f t="shared" si="11"/>
        <v>0</v>
      </c>
      <c r="H91" s="143" t="str">
        <f t="shared" si="9"/>
        <v>-</v>
      </c>
      <c r="I91" s="144">
        <f t="shared" si="12"/>
        <v>0</v>
      </c>
      <c r="J91" s="142">
        <f t="shared" si="13"/>
        <v>0</v>
      </c>
    </row>
    <row r="92" spans="2:10" ht="17.5" hidden="1" x14ac:dyDescent="0.35">
      <c r="B92" s="138">
        <f t="shared" si="10"/>
        <v>86</v>
      </c>
      <c r="C92" s="139">
        <v>0</v>
      </c>
      <c r="D92" s="139">
        <v>0</v>
      </c>
      <c r="E92" s="140">
        <f t="shared" si="7"/>
        <v>0</v>
      </c>
      <c r="F92" s="141" t="str">
        <f t="shared" si="8"/>
        <v>-</v>
      </c>
      <c r="G92" s="142">
        <f t="shared" si="11"/>
        <v>0</v>
      </c>
      <c r="H92" s="143" t="str">
        <f t="shared" si="9"/>
        <v>-</v>
      </c>
      <c r="I92" s="144">
        <f t="shared" si="12"/>
        <v>0</v>
      </c>
      <c r="J92" s="142">
        <f t="shared" si="13"/>
        <v>0</v>
      </c>
    </row>
    <row r="93" spans="2:10" ht="17.5" hidden="1" x14ac:dyDescent="0.35">
      <c r="B93" s="138">
        <f t="shared" si="10"/>
        <v>87</v>
      </c>
      <c r="C93" s="139">
        <v>0</v>
      </c>
      <c r="D93" s="139">
        <v>0</v>
      </c>
      <c r="E93" s="140">
        <f t="shared" si="7"/>
        <v>0</v>
      </c>
      <c r="F93" s="141" t="str">
        <f t="shared" si="8"/>
        <v>-</v>
      </c>
      <c r="G93" s="142">
        <f t="shared" si="11"/>
        <v>0</v>
      </c>
      <c r="H93" s="143" t="str">
        <f t="shared" si="9"/>
        <v>-</v>
      </c>
      <c r="I93" s="144">
        <f t="shared" si="12"/>
        <v>0</v>
      </c>
      <c r="J93" s="142">
        <f t="shared" si="13"/>
        <v>0</v>
      </c>
    </row>
    <row r="94" spans="2:10" ht="17.5" hidden="1" x14ac:dyDescent="0.35">
      <c r="B94" s="138">
        <f t="shared" si="10"/>
        <v>88</v>
      </c>
      <c r="C94" s="139">
        <v>0</v>
      </c>
      <c r="D94" s="139">
        <v>0</v>
      </c>
      <c r="E94" s="140">
        <f t="shared" si="7"/>
        <v>0</v>
      </c>
      <c r="F94" s="141" t="str">
        <f t="shared" si="8"/>
        <v>-</v>
      </c>
      <c r="G94" s="142">
        <f t="shared" si="11"/>
        <v>0</v>
      </c>
      <c r="H94" s="143" t="str">
        <f t="shared" si="9"/>
        <v>-</v>
      </c>
      <c r="I94" s="144">
        <f t="shared" si="12"/>
        <v>0</v>
      </c>
      <c r="J94" s="142">
        <f t="shared" si="13"/>
        <v>0</v>
      </c>
    </row>
    <row r="95" spans="2:10" ht="17.5" hidden="1" x14ac:dyDescent="0.35">
      <c r="B95" s="138">
        <f t="shared" si="10"/>
        <v>89</v>
      </c>
      <c r="C95" s="139">
        <v>0</v>
      </c>
      <c r="D95" s="139">
        <v>0</v>
      </c>
      <c r="E95" s="140">
        <f t="shared" si="7"/>
        <v>0</v>
      </c>
      <c r="F95" s="141" t="str">
        <f t="shared" si="8"/>
        <v>-</v>
      </c>
      <c r="G95" s="142">
        <f t="shared" si="11"/>
        <v>0</v>
      </c>
      <c r="H95" s="143" t="str">
        <f t="shared" si="9"/>
        <v>-</v>
      </c>
      <c r="I95" s="144">
        <f t="shared" si="12"/>
        <v>0</v>
      </c>
      <c r="J95" s="142">
        <f t="shared" si="13"/>
        <v>0</v>
      </c>
    </row>
    <row r="96" spans="2:10" ht="17.5" hidden="1" x14ac:dyDescent="0.35">
      <c r="B96" s="138">
        <f t="shared" si="10"/>
        <v>90</v>
      </c>
      <c r="C96" s="139">
        <v>0</v>
      </c>
      <c r="D96" s="139">
        <v>0</v>
      </c>
      <c r="E96" s="140">
        <f t="shared" si="7"/>
        <v>0</v>
      </c>
      <c r="F96" s="141" t="str">
        <f t="shared" si="8"/>
        <v>-</v>
      </c>
      <c r="G96" s="142">
        <f t="shared" si="11"/>
        <v>0</v>
      </c>
      <c r="H96" s="143" t="str">
        <f t="shared" si="9"/>
        <v>-</v>
      </c>
      <c r="I96" s="144">
        <f t="shared" si="12"/>
        <v>0</v>
      </c>
      <c r="J96" s="142">
        <f t="shared" si="13"/>
        <v>0</v>
      </c>
    </row>
    <row r="97" spans="2:10" ht="17.5" hidden="1" x14ac:dyDescent="0.35">
      <c r="B97" s="138">
        <f t="shared" si="10"/>
        <v>91</v>
      </c>
      <c r="C97" s="139">
        <v>0</v>
      </c>
      <c r="D97" s="139">
        <v>0</v>
      </c>
      <c r="E97" s="140">
        <f t="shared" si="7"/>
        <v>0</v>
      </c>
      <c r="F97" s="141" t="str">
        <f t="shared" si="8"/>
        <v>-</v>
      </c>
      <c r="G97" s="142">
        <f t="shared" si="11"/>
        <v>0</v>
      </c>
      <c r="H97" s="143" t="str">
        <f t="shared" si="9"/>
        <v>-</v>
      </c>
      <c r="I97" s="144">
        <f t="shared" si="12"/>
        <v>0</v>
      </c>
      <c r="J97" s="142">
        <f t="shared" si="13"/>
        <v>0</v>
      </c>
    </row>
    <row r="98" spans="2:10" ht="17.5" hidden="1" x14ac:dyDescent="0.35">
      <c r="B98" s="138">
        <f t="shared" si="10"/>
        <v>92</v>
      </c>
      <c r="C98" s="139">
        <v>0</v>
      </c>
      <c r="D98" s="139">
        <v>0</v>
      </c>
      <c r="E98" s="140">
        <f t="shared" si="7"/>
        <v>0</v>
      </c>
      <c r="F98" s="141" t="str">
        <f t="shared" si="8"/>
        <v>-</v>
      </c>
      <c r="G98" s="142">
        <f t="shared" si="11"/>
        <v>0</v>
      </c>
      <c r="H98" s="143" t="str">
        <f t="shared" si="9"/>
        <v>-</v>
      </c>
      <c r="I98" s="144">
        <f t="shared" si="12"/>
        <v>0</v>
      </c>
      <c r="J98" s="142">
        <f t="shared" si="13"/>
        <v>0</v>
      </c>
    </row>
    <row r="99" spans="2:10" ht="17.5" hidden="1" x14ac:dyDescent="0.35">
      <c r="B99" s="138">
        <f t="shared" si="10"/>
        <v>93</v>
      </c>
      <c r="C99" s="139">
        <v>0</v>
      </c>
      <c r="D99" s="139">
        <v>0</v>
      </c>
      <c r="E99" s="140">
        <f t="shared" si="7"/>
        <v>0</v>
      </c>
      <c r="F99" s="141" t="str">
        <f t="shared" si="8"/>
        <v>-</v>
      </c>
      <c r="G99" s="142">
        <f t="shared" si="11"/>
        <v>0</v>
      </c>
      <c r="H99" s="143" t="str">
        <f t="shared" si="9"/>
        <v>-</v>
      </c>
      <c r="I99" s="144">
        <f t="shared" si="12"/>
        <v>0</v>
      </c>
      <c r="J99" s="142">
        <f t="shared" si="13"/>
        <v>0</v>
      </c>
    </row>
    <row r="100" spans="2:10" ht="17.5" hidden="1" x14ac:dyDescent="0.35">
      <c r="B100" s="138">
        <f t="shared" si="10"/>
        <v>94</v>
      </c>
      <c r="C100" s="139">
        <v>0</v>
      </c>
      <c r="D100" s="139">
        <v>0</v>
      </c>
      <c r="E100" s="140">
        <f t="shared" si="7"/>
        <v>0</v>
      </c>
      <c r="F100" s="141" t="str">
        <f t="shared" si="8"/>
        <v>-</v>
      </c>
      <c r="G100" s="142">
        <f t="shared" si="11"/>
        <v>0</v>
      </c>
      <c r="H100" s="143" t="str">
        <f t="shared" si="9"/>
        <v>-</v>
      </c>
      <c r="I100" s="144">
        <f t="shared" si="12"/>
        <v>0</v>
      </c>
      <c r="J100" s="142">
        <f t="shared" si="13"/>
        <v>0</v>
      </c>
    </row>
    <row r="101" spans="2:10" ht="17.5" hidden="1" x14ac:dyDescent="0.35">
      <c r="B101" s="138">
        <f t="shared" si="10"/>
        <v>95</v>
      </c>
      <c r="C101" s="139">
        <v>0</v>
      </c>
      <c r="D101" s="139">
        <v>0</v>
      </c>
      <c r="E101" s="140">
        <f t="shared" si="7"/>
        <v>0</v>
      </c>
      <c r="F101" s="141" t="str">
        <f t="shared" si="8"/>
        <v>-</v>
      </c>
      <c r="G101" s="142">
        <f t="shared" si="11"/>
        <v>0</v>
      </c>
      <c r="H101" s="143" t="str">
        <f t="shared" si="9"/>
        <v>-</v>
      </c>
      <c r="I101" s="144">
        <f t="shared" si="12"/>
        <v>0</v>
      </c>
      <c r="J101" s="142">
        <f t="shared" si="13"/>
        <v>0</v>
      </c>
    </row>
    <row r="102" spans="2:10" ht="17.5" hidden="1" x14ac:dyDescent="0.35">
      <c r="B102" s="138">
        <f t="shared" si="10"/>
        <v>96</v>
      </c>
      <c r="C102" s="139">
        <v>0</v>
      </c>
      <c r="D102" s="139">
        <v>0</v>
      </c>
      <c r="E102" s="140">
        <f t="shared" si="7"/>
        <v>0</v>
      </c>
      <c r="F102" s="141" t="str">
        <f t="shared" si="8"/>
        <v>-</v>
      </c>
      <c r="G102" s="142">
        <f t="shared" si="11"/>
        <v>0</v>
      </c>
      <c r="H102" s="143" t="str">
        <f t="shared" si="9"/>
        <v>-</v>
      </c>
      <c r="I102" s="144">
        <f t="shared" si="12"/>
        <v>0</v>
      </c>
      <c r="J102" s="142">
        <f t="shared" si="13"/>
        <v>0</v>
      </c>
    </row>
    <row r="103" spans="2:10" ht="17.5" hidden="1" x14ac:dyDescent="0.35">
      <c r="B103" s="138">
        <f t="shared" si="10"/>
        <v>97</v>
      </c>
      <c r="C103" s="139">
        <v>0</v>
      </c>
      <c r="D103" s="139">
        <v>0</v>
      </c>
      <c r="E103" s="140">
        <f t="shared" si="7"/>
        <v>0</v>
      </c>
      <c r="F103" s="141" t="str">
        <f t="shared" si="8"/>
        <v>-</v>
      </c>
      <c r="G103" s="142">
        <f t="shared" si="11"/>
        <v>0</v>
      </c>
      <c r="H103" s="143" t="str">
        <f t="shared" si="9"/>
        <v>-</v>
      </c>
      <c r="I103" s="144">
        <f t="shared" si="12"/>
        <v>0</v>
      </c>
      <c r="J103" s="142">
        <f t="shared" si="13"/>
        <v>0</v>
      </c>
    </row>
    <row r="104" spans="2:10" ht="17.5" hidden="1" x14ac:dyDescent="0.35">
      <c r="B104" s="138">
        <f t="shared" si="10"/>
        <v>98</v>
      </c>
      <c r="C104" s="139">
        <v>0</v>
      </c>
      <c r="D104" s="139">
        <v>0</v>
      </c>
      <c r="E104" s="140">
        <f t="shared" si="7"/>
        <v>0</v>
      </c>
      <c r="F104" s="141" t="str">
        <f t="shared" si="8"/>
        <v>-</v>
      </c>
      <c r="G104" s="142">
        <f t="shared" si="11"/>
        <v>0</v>
      </c>
      <c r="H104" s="143" t="str">
        <f t="shared" si="9"/>
        <v>-</v>
      </c>
      <c r="I104" s="144">
        <f t="shared" si="12"/>
        <v>0</v>
      </c>
      <c r="J104" s="142">
        <f t="shared" si="13"/>
        <v>0</v>
      </c>
    </row>
    <row r="105" spans="2:10" ht="17.5" hidden="1" x14ac:dyDescent="0.35">
      <c r="B105" s="138">
        <f t="shared" si="10"/>
        <v>99</v>
      </c>
      <c r="C105" s="139">
        <v>0</v>
      </c>
      <c r="D105" s="139">
        <v>0</v>
      </c>
      <c r="E105" s="140">
        <f t="shared" si="7"/>
        <v>0</v>
      </c>
      <c r="F105" s="141" t="str">
        <f t="shared" si="8"/>
        <v>-</v>
      </c>
      <c r="G105" s="142">
        <f t="shared" si="11"/>
        <v>0</v>
      </c>
      <c r="H105" s="143" t="str">
        <f t="shared" si="9"/>
        <v>-</v>
      </c>
      <c r="I105" s="144">
        <f t="shared" si="12"/>
        <v>0</v>
      </c>
      <c r="J105" s="142">
        <f t="shared" si="13"/>
        <v>0</v>
      </c>
    </row>
    <row r="106" spans="2:10" ht="17.5" hidden="1" x14ac:dyDescent="0.35">
      <c r="B106" s="138">
        <f t="shared" si="10"/>
        <v>100</v>
      </c>
      <c r="C106" s="139">
        <v>0</v>
      </c>
      <c r="D106" s="139">
        <v>0</v>
      </c>
      <c r="E106" s="140">
        <f t="shared" si="7"/>
        <v>0</v>
      </c>
      <c r="F106" s="141" t="str">
        <f t="shared" si="8"/>
        <v>-</v>
      </c>
      <c r="G106" s="142">
        <f t="shared" si="11"/>
        <v>0</v>
      </c>
      <c r="H106" s="143" t="str">
        <f t="shared" si="9"/>
        <v>-</v>
      </c>
      <c r="I106" s="144">
        <f t="shared" si="12"/>
        <v>0</v>
      </c>
      <c r="J106" s="142">
        <f t="shared" si="13"/>
        <v>0</v>
      </c>
    </row>
    <row r="107" spans="2:10" ht="17.5" hidden="1" x14ac:dyDescent="0.35">
      <c r="B107" s="138">
        <f t="shared" si="10"/>
        <v>101</v>
      </c>
      <c r="C107" s="139">
        <v>0</v>
      </c>
      <c r="D107" s="139">
        <v>0</v>
      </c>
      <c r="E107" s="140">
        <f t="shared" si="7"/>
        <v>0</v>
      </c>
      <c r="F107" s="141" t="str">
        <f t="shared" si="8"/>
        <v>-</v>
      </c>
      <c r="G107" s="142">
        <f t="shared" si="11"/>
        <v>0</v>
      </c>
      <c r="H107" s="143" t="str">
        <f t="shared" si="9"/>
        <v>-</v>
      </c>
      <c r="I107" s="144">
        <f t="shared" si="12"/>
        <v>0</v>
      </c>
      <c r="J107" s="142">
        <f t="shared" si="13"/>
        <v>0</v>
      </c>
    </row>
    <row r="108" spans="2:10" ht="17.5" hidden="1" x14ac:dyDescent="0.35">
      <c r="B108" s="138">
        <f t="shared" si="10"/>
        <v>102</v>
      </c>
      <c r="C108" s="139">
        <v>0</v>
      </c>
      <c r="D108" s="139">
        <v>0</v>
      </c>
      <c r="E108" s="140">
        <f t="shared" si="7"/>
        <v>0</v>
      </c>
      <c r="F108" s="141" t="str">
        <f t="shared" si="8"/>
        <v>-</v>
      </c>
      <c r="G108" s="142">
        <f t="shared" si="11"/>
        <v>0</v>
      </c>
      <c r="H108" s="143" t="str">
        <f t="shared" si="9"/>
        <v>-</v>
      </c>
      <c r="I108" s="144">
        <f t="shared" si="12"/>
        <v>0</v>
      </c>
      <c r="J108" s="142">
        <f t="shared" si="13"/>
        <v>0</v>
      </c>
    </row>
    <row r="109" spans="2:10" ht="17.5" hidden="1" x14ac:dyDescent="0.35">
      <c r="B109" s="138">
        <f t="shared" si="10"/>
        <v>103</v>
      </c>
      <c r="C109" s="139">
        <v>0</v>
      </c>
      <c r="D109" s="139">
        <v>0</v>
      </c>
      <c r="E109" s="140">
        <f t="shared" si="7"/>
        <v>0</v>
      </c>
      <c r="F109" s="141" t="str">
        <f t="shared" si="8"/>
        <v>-</v>
      </c>
      <c r="G109" s="142">
        <f t="shared" si="11"/>
        <v>0</v>
      </c>
      <c r="H109" s="143" t="str">
        <f t="shared" si="9"/>
        <v>-</v>
      </c>
      <c r="I109" s="144">
        <f t="shared" si="12"/>
        <v>0</v>
      </c>
      <c r="J109" s="142">
        <f t="shared" si="13"/>
        <v>0</v>
      </c>
    </row>
    <row r="110" spans="2:10" ht="17.5" hidden="1" x14ac:dyDescent="0.35">
      <c r="B110" s="138">
        <f t="shared" si="10"/>
        <v>104</v>
      </c>
      <c r="C110" s="139">
        <v>0</v>
      </c>
      <c r="D110" s="139">
        <v>0</v>
      </c>
      <c r="E110" s="140">
        <f t="shared" si="7"/>
        <v>0</v>
      </c>
      <c r="F110" s="141" t="str">
        <f t="shared" si="8"/>
        <v>-</v>
      </c>
      <c r="G110" s="142">
        <f t="shared" si="11"/>
        <v>0</v>
      </c>
      <c r="H110" s="143" t="str">
        <f t="shared" si="9"/>
        <v>-</v>
      </c>
      <c r="I110" s="144">
        <f t="shared" si="12"/>
        <v>0</v>
      </c>
      <c r="J110" s="142">
        <f t="shared" si="13"/>
        <v>0</v>
      </c>
    </row>
    <row r="111" spans="2:10" ht="17.5" hidden="1" x14ac:dyDescent="0.35">
      <c r="B111" s="138">
        <f t="shared" si="10"/>
        <v>105</v>
      </c>
      <c r="C111" s="139">
        <v>0</v>
      </c>
      <c r="D111" s="139">
        <v>0</v>
      </c>
      <c r="E111" s="140">
        <f t="shared" si="7"/>
        <v>0</v>
      </c>
      <c r="F111" s="141" t="str">
        <f t="shared" si="8"/>
        <v>-</v>
      </c>
      <c r="G111" s="142">
        <f t="shared" si="11"/>
        <v>0</v>
      </c>
      <c r="H111" s="143" t="str">
        <f t="shared" si="9"/>
        <v>-</v>
      </c>
      <c r="I111" s="144">
        <f t="shared" si="12"/>
        <v>0</v>
      </c>
      <c r="J111" s="142">
        <f t="shared" si="13"/>
        <v>0</v>
      </c>
    </row>
    <row r="112" spans="2:10" ht="17.5" hidden="1" x14ac:dyDescent="0.35">
      <c r="B112" s="138">
        <f t="shared" si="10"/>
        <v>106</v>
      </c>
      <c r="C112" s="139">
        <v>0</v>
      </c>
      <c r="D112" s="139">
        <v>0</v>
      </c>
      <c r="E112" s="140">
        <f t="shared" si="7"/>
        <v>0</v>
      </c>
      <c r="F112" s="141" t="str">
        <f t="shared" si="8"/>
        <v>-</v>
      </c>
      <c r="G112" s="142">
        <f t="shared" si="11"/>
        <v>0</v>
      </c>
      <c r="H112" s="143" t="str">
        <f t="shared" si="9"/>
        <v>-</v>
      </c>
      <c r="I112" s="144">
        <f t="shared" si="12"/>
        <v>0</v>
      </c>
      <c r="J112" s="142">
        <f t="shared" si="13"/>
        <v>0</v>
      </c>
    </row>
    <row r="113" spans="2:10" ht="17.5" hidden="1" x14ac:dyDescent="0.35">
      <c r="B113" s="138">
        <f t="shared" si="10"/>
        <v>107</v>
      </c>
      <c r="C113" s="139">
        <v>0</v>
      </c>
      <c r="D113" s="139">
        <v>0</v>
      </c>
      <c r="E113" s="140">
        <f t="shared" si="7"/>
        <v>0</v>
      </c>
      <c r="F113" s="141" t="str">
        <f t="shared" si="8"/>
        <v>-</v>
      </c>
      <c r="G113" s="142">
        <f t="shared" si="11"/>
        <v>0</v>
      </c>
      <c r="H113" s="143" t="str">
        <f t="shared" si="9"/>
        <v>-</v>
      </c>
      <c r="I113" s="144">
        <f t="shared" si="12"/>
        <v>0</v>
      </c>
      <c r="J113" s="142">
        <f t="shared" si="13"/>
        <v>0</v>
      </c>
    </row>
    <row r="114" spans="2:10" ht="17.5" hidden="1" x14ac:dyDescent="0.35">
      <c r="B114" s="138">
        <f t="shared" si="10"/>
        <v>108</v>
      </c>
      <c r="C114" s="139">
        <v>0</v>
      </c>
      <c r="D114" s="139">
        <v>0</v>
      </c>
      <c r="E114" s="140">
        <f t="shared" si="7"/>
        <v>0</v>
      </c>
      <c r="F114" s="141" t="str">
        <f t="shared" si="8"/>
        <v>-</v>
      </c>
      <c r="G114" s="142">
        <f t="shared" si="11"/>
        <v>0</v>
      </c>
      <c r="H114" s="143" t="str">
        <f t="shared" si="9"/>
        <v>-</v>
      </c>
      <c r="I114" s="144">
        <f t="shared" si="12"/>
        <v>0</v>
      </c>
      <c r="J114" s="142">
        <f t="shared" si="13"/>
        <v>0</v>
      </c>
    </row>
    <row r="115" spans="2:10" ht="17.5" hidden="1" x14ac:dyDescent="0.35">
      <c r="B115" s="138">
        <f t="shared" si="10"/>
        <v>109</v>
      </c>
      <c r="C115" s="139">
        <v>0</v>
      </c>
      <c r="D115" s="139">
        <v>0</v>
      </c>
      <c r="E115" s="140">
        <f t="shared" si="7"/>
        <v>0</v>
      </c>
      <c r="F115" s="141" t="str">
        <f t="shared" si="8"/>
        <v>-</v>
      </c>
      <c r="G115" s="142">
        <f t="shared" si="11"/>
        <v>0</v>
      </c>
      <c r="H115" s="143" t="str">
        <f t="shared" si="9"/>
        <v>-</v>
      </c>
      <c r="I115" s="144">
        <f t="shared" si="12"/>
        <v>0</v>
      </c>
      <c r="J115" s="142">
        <f t="shared" si="13"/>
        <v>0</v>
      </c>
    </row>
    <row r="116" spans="2:10" ht="17.5" hidden="1" x14ac:dyDescent="0.35">
      <c r="B116" s="138">
        <f t="shared" si="10"/>
        <v>110</v>
      </c>
      <c r="C116" s="139">
        <v>0</v>
      </c>
      <c r="D116" s="139">
        <v>0</v>
      </c>
      <c r="E116" s="140">
        <f t="shared" si="7"/>
        <v>0</v>
      </c>
      <c r="F116" s="141" t="str">
        <f t="shared" si="8"/>
        <v>-</v>
      </c>
      <c r="G116" s="142">
        <f t="shared" si="11"/>
        <v>0</v>
      </c>
      <c r="H116" s="143" t="str">
        <f t="shared" si="9"/>
        <v>-</v>
      </c>
      <c r="I116" s="144">
        <f t="shared" si="12"/>
        <v>0</v>
      </c>
      <c r="J116" s="142">
        <f t="shared" si="13"/>
        <v>0</v>
      </c>
    </row>
    <row r="117" spans="2:10" ht="17.5" hidden="1" x14ac:dyDescent="0.35">
      <c r="B117" s="138">
        <f t="shared" si="10"/>
        <v>111</v>
      </c>
      <c r="C117" s="139">
        <v>0</v>
      </c>
      <c r="D117" s="139">
        <v>0</v>
      </c>
      <c r="E117" s="140">
        <f t="shared" si="7"/>
        <v>0</v>
      </c>
      <c r="F117" s="141" t="str">
        <f t="shared" si="8"/>
        <v>-</v>
      </c>
      <c r="G117" s="142">
        <f t="shared" si="11"/>
        <v>0</v>
      </c>
      <c r="H117" s="143" t="str">
        <f t="shared" si="9"/>
        <v>-</v>
      </c>
      <c r="I117" s="144">
        <f t="shared" si="12"/>
        <v>0</v>
      </c>
      <c r="J117" s="142">
        <f t="shared" si="13"/>
        <v>0</v>
      </c>
    </row>
    <row r="118" spans="2:10" ht="17.5" hidden="1" x14ac:dyDescent="0.35">
      <c r="B118" s="138">
        <f t="shared" si="10"/>
        <v>112</v>
      </c>
      <c r="C118" s="139">
        <v>0</v>
      </c>
      <c r="D118" s="139">
        <v>0</v>
      </c>
      <c r="E118" s="140">
        <f t="shared" si="7"/>
        <v>0</v>
      </c>
      <c r="F118" s="141" t="str">
        <f t="shared" si="8"/>
        <v>-</v>
      </c>
      <c r="G118" s="142">
        <f t="shared" si="11"/>
        <v>0</v>
      </c>
      <c r="H118" s="143" t="str">
        <f t="shared" si="9"/>
        <v>-</v>
      </c>
      <c r="I118" s="144">
        <f t="shared" si="12"/>
        <v>0</v>
      </c>
      <c r="J118" s="142">
        <f t="shared" si="13"/>
        <v>0</v>
      </c>
    </row>
    <row r="119" spans="2:10" ht="17.5" hidden="1" x14ac:dyDescent="0.35">
      <c r="B119" s="138">
        <f t="shared" si="10"/>
        <v>113</v>
      </c>
      <c r="C119" s="139">
        <v>0</v>
      </c>
      <c r="D119" s="139">
        <v>0</v>
      </c>
      <c r="E119" s="140">
        <f t="shared" si="7"/>
        <v>0</v>
      </c>
      <c r="F119" s="141" t="str">
        <f t="shared" si="8"/>
        <v>-</v>
      </c>
      <c r="G119" s="142">
        <f t="shared" si="11"/>
        <v>0</v>
      </c>
      <c r="H119" s="143" t="str">
        <f t="shared" si="9"/>
        <v>-</v>
      </c>
      <c r="I119" s="144">
        <f t="shared" si="12"/>
        <v>0</v>
      </c>
      <c r="J119" s="142">
        <f t="shared" si="13"/>
        <v>0</v>
      </c>
    </row>
    <row r="120" spans="2:10" ht="17.5" hidden="1" x14ac:dyDescent="0.35">
      <c r="B120" s="138">
        <f t="shared" si="10"/>
        <v>114</v>
      </c>
      <c r="C120" s="139">
        <v>0</v>
      </c>
      <c r="D120" s="139">
        <v>0</v>
      </c>
      <c r="E120" s="140">
        <f t="shared" si="7"/>
        <v>0</v>
      </c>
      <c r="F120" s="141" t="str">
        <f t="shared" si="8"/>
        <v>-</v>
      </c>
      <c r="G120" s="142">
        <f t="shared" si="11"/>
        <v>0</v>
      </c>
      <c r="H120" s="143" t="str">
        <f t="shared" si="9"/>
        <v>-</v>
      </c>
      <c r="I120" s="144">
        <f t="shared" si="12"/>
        <v>0</v>
      </c>
      <c r="J120" s="142">
        <f t="shared" si="13"/>
        <v>0</v>
      </c>
    </row>
    <row r="121" spans="2:10" ht="17.5" hidden="1" x14ac:dyDescent="0.35">
      <c r="B121" s="138">
        <f t="shared" si="10"/>
        <v>115</v>
      </c>
      <c r="C121" s="139">
        <v>0</v>
      </c>
      <c r="D121" s="139">
        <v>0</v>
      </c>
      <c r="E121" s="140">
        <f t="shared" si="7"/>
        <v>0</v>
      </c>
      <c r="F121" s="141" t="str">
        <f t="shared" si="8"/>
        <v>-</v>
      </c>
      <c r="G121" s="142">
        <f t="shared" si="11"/>
        <v>0</v>
      </c>
      <c r="H121" s="143" t="str">
        <f t="shared" si="9"/>
        <v>-</v>
      </c>
      <c r="I121" s="144">
        <f t="shared" si="12"/>
        <v>0</v>
      </c>
      <c r="J121" s="142">
        <f t="shared" si="13"/>
        <v>0</v>
      </c>
    </row>
    <row r="122" spans="2:10" ht="17.5" hidden="1" x14ac:dyDescent="0.35">
      <c r="B122" s="138">
        <f t="shared" si="10"/>
        <v>116</v>
      </c>
      <c r="C122" s="139">
        <v>0</v>
      </c>
      <c r="D122" s="139">
        <v>0</v>
      </c>
      <c r="E122" s="140">
        <f t="shared" si="7"/>
        <v>0</v>
      </c>
      <c r="F122" s="141" t="str">
        <f t="shared" si="8"/>
        <v>-</v>
      </c>
      <c r="G122" s="142">
        <f t="shared" si="11"/>
        <v>0</v>
      </c>
      <c r="H122" s="143" t="str">
        <f t="shared" si="9"/>
        <v>-</v>
      </c>
      <c r="I122" s="144">
        <f t="shared" si="12"/>
        <v>0</v>
      </c>
      <c r="J122" s="142">
        <f t="shared" si="13"/>
        <v>0</v>
      </c>
    </row>
    <row r="123" spans="2:10" ht="17.5" hidden="1" x14ac:dyDescent="0.35">
      <c r="B123" s="138">
        <f t="shared" si="10"/>
        <v>117</v>
      </c>
      <c r="C123" s="139">
        <v>0</v>
      </c>
      <c r="D123" s="139">
        <v>0</v>
      </c>
      <c r="E123" s="140">
        <f t="shared" si="7"/>
        <v>0</v>
      </c>
      <c r="F123" s="141" t="str">
        <f t="shared" si="8"/>
        <v>-</v>
      </c>
      <c r="G123" s="142">
        <f t="shared" si="11"/>
        <v>0</v>
      </c>
      <c r="H123" s="143" t="str">
        <f t="shared" si="9"/>
        <v>-</v>
      </c>
      <c r="I123" s="144">
        <f t="shared" si="12"/>
        <v>0</v>
      </c>
      <c r="J123" s="142">
        <f t="shared" si="13"/>
        <v>0</v>
      </c>
    </row>
    <row r="124" spans="2:10" ht="17.5" hidden="1" x14ac:dyDescent="0.35">
      <c r="B124" s="138">
        <f t="shared" si="10"/>
        <v>118</v>
      </c>
      <c r="C124" s="139">
        <v>0</v>
      </c>
      <c r="D124" s="139">
        <v>0</v>
      </c>
      <c r="E124" s="140">
        <f t="shared" si="7"/>
        <v>0</v>
      </c>
      <c r="F124" s="141" t="str">
        <f t="shared" si="8"/>
        <v>-</v>
      </c>
      <c r="G124" s="142">
        <f t="shared" si="11"/>
        <v>0</v>
      </c>
      <c r="H124" s="143" t="str">
        <f t="shared" si="9"/>
        <v>-</v>
      </c>
      <c r="I124" s="144">
        <f t="shared" si="12"/>
        <v>0</v>
      </c>
      <c r="J124" s="142">
        <f t="shared" si="13"/>
        <v>0</v>
      </c>
    </row>
    <row r="125" spans="2:10" ht="17.5" hidden="1" x14ac:dyDescent="0.35">
      <c r="B125" s="138">
        <f t="shared" si="10"/>
        <v>119</v>
      </c>
      <c r="C125" s="139">
        <v>0</v>
      </c>
      <c r="D125" s="139">
        <v>0</v>
      </c>
      <c r="E125" s="140">
        <f t="shared" si="7"/>
        <v>0</v>
      </c>
      <c r="F125" s="141" t="str">
        <f t="shared" si="8"/>
        <v>-</v>
      </c>
      <c r="G125" s="142">
        <f t="shared" si="11"/>
        <v>0</v>
      </c>
      <c r="H125" s="143" t="str">
        <f t="shared" si="9"/>
        <v>-</v>
      </c>
      <c r="I125" s="144">
        <f t="shared" si="12"/>
        <v>0</v>
      </c>
      <c r="J125" s="142">
        <f t="shared" si="13"/>
        <v>0</v>
      </c>
    </row>
    <row r="126" spans="2:10" ht="18" hidden="1" thickBot="1" x14ac:dyDescent="0.4">
      <c r="B126" s="146">
        <f t="shared" si="10"/>
        <v>120</v>
      </c>
      <c r="C126" s="147">
        <v>0</v>
      </c>
      <c r="D126" s="147">
        <v>0</v>
      </c>
      <c r="E126" s="148">
        <f t="shared" si="7"/>
        <v>0</v>
      </c>
      <c r="F126" s="149" t="str">
        <f t="shared" si="8"/>
        <v>-</v>
      </c>
      <c r="G126" s="150">
        <f t="shared" si="11"/>
        <v>0</v>
      </c>
      <c r="H126" s="151" t="str">
        <f t="shared" si="9"/>
        <v>-</v>
      </c>
      <c r="I126" s="152">
        <f t="shared" si="12"/>
        <v>0</v>
      </c>
      <c r="J126" s="150">
        <f t="shared" si="13"/>
        <v>0</v>
      </c>
    </row>
    <row r="127" spans="2:10" ht="18" hidden="1" thickBot="1" x14ac:dyDescent="0.4">
      <c r="B127" s="158" t="s">
        <v>101</v>
      </c>
      <c r="C127" s="170"/>
      <c r="D127" s="170"/>
      <c r="E127" s="170"/>
      <c r="F127" s="170"/>
      <c r="G127" s="160">
        <f>SUM(G6:G126)</f>
        <v>-709375.2165000625</v>
      </c>
      <c r="H127" s="156"/>
      <c r="I127" s="157">
        <f>SUM(I6:I126)</f>
        <v>-7.1711838245391846E-8</v>
      </c>
      <c r="J127" s="3"/>
    </row>
    <row r="128" spans="2:10" ht="17.5" x14ac:dyDescent="0.35">
      <c r="B128" s="172" t="s">
        <v>109</v>
      </c>
      <c r="C128" s="173"/>
      <c r="D128" s="173"/>
      <c r="E128" s="173"/>
      <c r="F128" s="173"/>
      <c r="G128" s="174">
        <f>J7</f>
        <v>-110534.91001428005</v>
      </c>
      <c r="H128" s="161"/>
      <c r="I128" s="161"/>
      <c r="J128" s="3"/>
    </row>
    <row r="129" spans="2:10" ht="18" hidden="1" thickBot="1" x14ac:dyDescent="0.4">
      <c r="B129" s="153" t="s">
        <v>103</v>
      </c>
      <c r="C129" s="154"/>
      <c r="D129" s="154"/>
      <c r="E129" s="154"/>
      <c r="F129" s="154"/>
      <c r="G129" s="171">
        <f>IRR(E6:E126)</f>
        <v>-0.20729676838913902</v>
      </c>
      <c r="H129" s="165"/>
      <c r="I129" s="165"/>
      <c r="J129" s="3"/>
    </row>
    <row r="130" spans="2:10" ht="18" hidden="1" thickBot="1" x14ac:dyDescent="0.4">
      <c r="B130" s="153" t="s">
        <v>104</v>
      </c>
      <c r="C130" s="154"/>
      <c r="D130" s="154"/>
      <c r="E130" s="154"/>
      <c r="F130" s="154"/>
      <c r="G130" s="166" t="e">
        <f>NPER(C4,G132,G6,0)</f>
        <v>#NUM!</v>
      </c>
      <c r="H130" s="167"/>
      <c r="I130" s="167"/>
      <c r="J130" s="3"/>
    </row>
    <row r="131" spans="2:10" hidden="1" x14ac:dyDescent="0.25">
      <c r="B131" s="119" t="s">
        <v>105</v>
      </c>
      <c r="G131" s="168">
        <f>SUM(G7:G126)</f>
        <v>30624.783499937446</v>
      </c>
      <c r="H131" s="168"/>
      <c r="I131" s="168"/>
    </row>
    <row r="132" spans="2:10" hidden="1" x14ac:dyDescent="0.25">
      <c r="B132" s="119" t="s">
        <v>106</v>
      </c>
      <c r="G132" s="169">
        <f>PMT(C4,C3,G131,0)*-1</f>
        <v>4771.956518404947</v>
      </c>
      <c r="H132" s="169"/>
      <c r="I132" s="169"/>
    </row>
    <row r="134" spans="2:10" ht="17.5" x14ac:dyDescent="0.35">
      <c r="B134" s="3" t="s">
        <v>107</v>
      </c>
    </row>
    <row r="135" spans="2:10" ht="78.650000000000006" customHeight="1" x14ac:dyDescent="0.25">
      <c r="B135" s="431" t="s">
        <v>255</v>
      </c>
      <c r="C135" s="431"/>
      <c r="D135" s="431"/>
      <c r="E135" s="431"/>
      <c r="F135" s="431"/>
      <c r="G135" s="431"/>
    </row>
    <row r="136" spans="2:10" x14ac:dyDescent="0.25">
      <c r="B136" s="65"/>
      <c r="C136" s="65"/>
    </row>
    <row r="137" spans="2:10" x14ac:dyDescent="0.25">
      <c r="B137" s="65"/>
      <c r="C137" s="65"/>
    </row>
  </sheetData>
  <mergeCells count="2">
    <mergeCell ref="B1:D1"/>
    <mergeCell ref="B135:G135"/>
  </mergeCells>
  <pageMargins left="0.78740157480314965" right="0.39370078740157483" top="0.98425196850393704" bottom="0.98425196850393704" header="0" footer="0"/>
  <pageSetup paperSize="9" scale="8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44"/>
  <sheetViews>
    <sheetView topLeftCell="A13" zoomScale="80" zoomScaleNormal="80" workbookViewId="0">
      <selection activeCell="G145" sqref="G145"/>
    </sheetView>
  </sheetViews>
  <sheetFormatPr defaultRowHeight="12.5" x14ac:dyDescent="0.25"/>
  <cols>
    <col min="1" max="1" width="4.81640625" customWidth="1"/>
    <col min="2" max="2" width="9.26953125" customWidth="1"/>
    <col min="3" max="3" width="16.1796875" customWidth="1"/>
    <col min="4" max="4" width="20.7265625" customWidth="1"/>
    <col min="5" max="5" width="28.26953125" customWidth="1"/>
    <col min="6" max="6" width="27.7265625" customWidth="1"/>
    <col min="7" max="7" width="28.26953125" customWidth="1"/>
    <col min="8" max="8" width="26.1796875" hidden="1" customWidth="1"/>
    <col min="9" max="9" width="24.81640625" hidden="1" customWidth="1"/>
    <col min="10" max="10" width="24.1796875" customWidth="1"/>
  </cols>
  <sheetData>
    <row r="1" spans="2:12" ht="18" x14ac:dyDescent="0.4">
      <c r="B1" s="430" t="s">
        <v>108</v>
      </c>
      <c r="C1" s="416"/>
      <c r="D1" s="416"/>
    </row>
    <row r="2" spans="2:12" ht="18" x14ac:dyDescent="0.4">
      <c r="B2" s="1"/>
    </row>
    <row r="3" spans="2:12" ht="15.5" x14ac:dyDescent="0.35">
      <c r="B3" s="123" t="s">
        <v>92</v>
      </c>
      <c r="C3" s="124">
        <v>10</v>
      </c>
    </row>
    <row r="4" spans="2:12" ht="16" thickBot="1" x14ac:dyDescent="0.4">
      <c r="B4" s="123" t="s">
        <v>93</v>
      </c>
      <c r="C4" s="125">
        <v>0.09</v>
      </c>
    </row>
    <row r="5" spans="2:12" ht="64.5" customHeight="1" thickBot="1" x14ac:dyDescent="0.4">
      <c r="B5" s="126" t="s">
        <v>94</v>
      </c>
      <c r="C5" s="127" t="s">
        <v>82</v>
      </c>
      <c r="D5" s="128" t="s">
        <v>95</v>
      </c>
      <c r="E5" s="126" t="s">
        <v>96</v>
      </c>
      <c r="F5" s="129" t="s">
        <v>97</v>
      </c>
      <c r="G5" s="126" t="s">
        <v>98</v>
      </c>
      <c r="H5" s="126" t="s">
        <v>99</v>
      </c>
      <c r="I5" s="129" t="str">
        <f>CONCATENATE("Nutidsværdien ved den interne rente (IRR) ",(ROUND(G129,4)*100)," %")</f>
        <v>Nutidsværdien ved den interne rente (IRR) 9,46 %</v>
      </c>
      <c r="J5" s="129" t="s">
        <v>100</v>
      </c>
    </row>
    <row r="6" spans="2:12" ht="17.5" x14ac:dyDescent="0.35">
      <c r="B6" s="130">
        <v>0</v>
      </c>
      <c r="C6" s="131">
        <v>0</v>
      </c>
      <c r="D6" s="131">
        <f>725000+10000+5000</f>
        <v>740000</v>
      </c>
      <c r="E6" s="132">
        <f t="shared" ref="E6:E69" si="0">C6-D6</f>
        <v>-740000</v>
      </c>
      <c r="F6" s="133">
        <f t="shared" ref="F6:F69" si="1">IF(B6&lt;=$C$3,POWER((1+$C$4),(B6*-1)),"-")</f>
        <v>1</v>
      </c>
      <c r="G6" s="134">
        <f>E6</f>
        <v>-740000</v>
      </c>
      <c r="H6" s="135">
        <f t="shared" ref="H6:H69" si="2">IF(B6&lt;=$C$3,POWER((1+$G$129),(B6*-1)),"-")</f>
        <v>1</v>
      </c>
      <c r="I6" s="136">
        <f>G6</f>
        <v>-740000</v>
      </c>
      <c r="J6" s="137"/>
    </row>
    <row r="7" spans="2:12" ht="17.5" x14ac:dyDescent="0.35">
      <c r="B7" s="138">
        <f t="shared" ref="B7:B70" si="3">B6+1</f>
        <v>1</v>
      </c>
      <c r="C7" s="139">
        <v>125000</v>
      </c>
      <c r="D7" s="139">
        <v>12000</v>
      </c>
      <c r="E7" s="140">
        <f t="shared" si="0"/>
        <v>113000</v>
      </c>
      <c r="F7" s="141">
        <f t="shared" si="1"/>
        <v>0.9174311926605504</v>
      </c>
      <c r="G7" s="142">
        <f t="shared" ref="G7:G70" si="4">PV($C$4,B7,0,E7)*-1</f>
        <v>103669.72477064219</v>
      </c>
      <c r="H7" s="143">
        <f t="shared" si="2"/>
        <v>0.91355046339774226</v>
      </c>
      <c r="I7" s="144">
        <f t="shared" ref="I7:I70" si="5">PV($G$129,B7,0,E7)*-1</f>
        <v>103231.20236394487</v>
      </c>
      <c r="J7" s="142">
        <f>PMT($C$4,$C$3,$G$127)*-1</f>
        <v>2465.0899857199124</v>
      </c>
    </row>
    <row r="8" spans="2:12" ht="17.5" x14ac:dyDescent="0.35">
      <c r="B8" s="138">
        <f t="shared" si="3"/>
        <v>2</v>
      </c>
      <c r="C8" s="139">
        <v>125000</v>
      </c>
      <c r="D8" s="139">
        <v>12000</v>
      </c>
      <c r="E8" s="140">
        <f t="shared" si="0"/>
        <v>113000</v>
      </c>
      <c r="F8" s="141">
        <f t="shared" si="1"/>
        <v>0.84167999326655996</v>
      </c>
      <c r="G8" s="142">
        <f t="shared" si="4"/>
        <v>95109.839239121269</v>
      </c>
      <c r="H8" s="143">
        <f t="shared" si="2"/>
        <v>0.83457444917422952</v>
      </c>
      <c r="I8" s="144">
        <f t="shared" si="5"/>
        <v>94306.912756687932</v>
      </c>
      <c r="J8" s="142">
        <f t="shared" ref="J8:J71" si="6">IF(B8&lt;=$C$3,$J$7,0)</f>
        <v>2465.0899857199124</v>
      </c>
    </row>
    <row r="9" spans="2:12" ht="17.5" x14ac:dyDescent="0.35">
      <c r="B9" s="138">
        <f t="shared" si="3"/>
        <v>3</v>
      </c>
      <c r="C9" s="139">
        <v>125000</v>
      </c>
      <c r="D9" s="139">
        <v>12000</v>
      </c>
      <c r="E9" s="140">
        <f t="shared" si="0"/>
        <v>113000</v>
      </c>
      <c r="F9" s="141">
        <f t="shared" si="1"/>
        <v>0.77218348006106419</v>
      </c>
      <c r="G9" s="142">
        <f t="shared" si="4"/>
        <v>87256.733246900243</v>
      </c>
      <c r="H9" s="143">
        <f t="shared" si="2"/>
        <v>0.76242587478303281</v>
      </c>
      <c r="I9" s="144">
        <f t="shared" si="5"/>
        <v>86154.123850482705</v>
      </c>
      <c r="J9" s="142">
        <f t="shared" si="6"/>
        <v>2465.0899857199124</v>
      </c>
    </row>
    <row r="10" spans="2:12" ht="17.5" x14ac:dyDescent="0.35">
      <c r="B10" s="138">
        <f t="shared" si="3"/>
        <v>4</v>
      </c>
      <c r="C10" s="139">
        <v>125000</v>
      </c>
      <c r="D10" s="139">
        <v>12000</v>
      </c>
      <c r="E10" s="140">
        <f t="shared" si="0"/>
        <v>113000</v>
      </c>
      <c r="F10" s="141">
        <f t="shared" si="1"/>
        <v>0.7084252110651964</v>
      </c>
      <c r="G10" s="142">
        <f t="shared" si="4"/>
        <v>80052.048850367195</v>
      </c>
      <c r="H10" s="143">
        <f t="shared" si="2"/>
        <v>0.69651451121446861</v>
      </c>
      <c r="I10" s="144">
        <f t="shared" si="5"/>
        <v>78706.139767234956</v>
      </c>
      <c r="J10" s="142">
        <f t="shared" si="6"/>
        <v>2465.0899857199124</v>
      </c>
    </row>
    <row r="11" spans="2:12" ht="17.5" x14ac:dyDescent="0.35">
      <c r="B11" s="138">
        <f t="shared" si="3"/>
        <v>5</v>
      </c>
      <c r="C11" s="139">
        <v>125000</v>
      </c>
      <c r="D11" s="139">
        <v>12000</v>
      </c>
      <c r="E11" s="140">
        <f>(C11-D11)</f>
        <v>113000</v>
      </c>
      <c r="F11" s="141">
        <f t="shared" si="1"/>
        <v>0.64993138629834524</v>
      </c>
      <c r="G11" s="142">
        <f t="shared" si="4"/>
        <v>73442.246651713023</v>
      </c>
      <c r="H11" s="143">
        <f t="shared" si="2"/>
        <v>0.63630115448322977</v>
      </c>
      <c r="I11" s="144">
        <f t="shared" si="5"/>
        <v>71902.03045660496</v>
      </c>
      <c r="J11" s="142">
        <f t="shared" si="6"/>
        <v>2465.0899857199124</v>
      </c>
    </row>
    <row r="12" spans="2:12" ht="17.5" x14ac:dyDescent="0.35">
      <c r="B12" s="138">
        <f t="shared" si="3"/>
        <v>6</v>
      </c>
      <c r="C12" s="139">
        <v>125000</v>
      </c>
      <c r="D12" s="139">
        <v>12000</v>
      </c>
      <c r="E12" s="140">
        <f t="shared" si="0"/>
        <v>113000</v>
      </c>
      <c r="F12" s="141">
        <f t="shared" si="1"/>
        <v>0.5962673268792158</v>
      </c>
      <c r="G12" s="142">
        <f t="shared" si="4"/>
        <v>67378.207937351384</v>
      </c>
      <c r="H12" s="143">
        <f t="shared" si="2"/>
        <v>0.58129321453867289</v>
      </c>
      <c r="I12" s="144">
        <f t="shared" si="5"/>
        <v>65686.133242870026</v>
      </c>
      <c r="J12" s="142">
        <f t="shared" si="6"/>
        <v>2465.0899857199124</v>
      </c>
    </row>
    <row r="13" spans="2:12" ht="17.5" x14ac:dyDescent="0.35">
      <c r="B13" s="138">
        <f t="shared" si="3"/>
        <v>7</v>
      </c>
      <c r="C13" s="139">
        <v>125000</v>
      </c>
      <c r="D13" s="139">
        <v>12000</v>
      </c>
      <c r="E13" s="140">
        <f t="shared" si="0"/>
        <v>113000</v>
      </c>
      <c r="F13" s="141">
        <f t="shared" si="1"/>
        <v>0.54703424484331731</v>
      </c>
      <c r="G13" s="142">
        <f t="shared" si="4"/>
        <v>61814.86966729485</v>
      </c>
      <c r="H13" s="143">
        <f t="shared" si="2"/>
        <v>0.53104068551176775</v>
      </c>
      <c r="I13" s="144">
        <f t="shared" si="5"/>
        <v>60007.597462829755</v>
      </c>
      <c r="J13" s="142">
        <f t="shared" si="6"/>
        <v>2465.0899857199124</v>
      </c>
    </row>
    <row r="14" spans="2:12" ht="17.5" x14ac:dyDescent="0.35">
      <c r="B14" s="138">
        <f t="shared" si="3"/>
        <v>8</v>
      </c>
      <c r="C14" s="139">
        <v>125000</v>
      </c>
      <c r="D14" s="139">
        <v>12000</v>
      </c>
      <c r="E14" s="140">
        <f t="shared" si="0"/>
        <v>113000</v>
      </c>
      <c r="F14" s="141">
        <f t="shared" si="1"/>
        <v>0.50186627967276809</v>
      </c>
      <c r="G14" s="142">
        <f t="shared" si="4"/>
        <v>56710.889603022799</v>
      </c>
      <c r="H14" s="143">
        <f t="shared" si="2"/>
        <v>0.4851324643323302</v>
      </c>
      <c r="I14" s="144">
        <f t="shared" si="5"/>
        <v>54819.968469553314</v>
      </c>
      <c r="J14" s="142">
        <f t="shared" si="6"/>
        <v>2465.0899857199124</v>
      </c>
      <c r="L14" s="145"/>
    </row>
    <row r="15" spans="2:12" ht="17.5" x14ac:dyDescent="0.35">
      <c r="B15" s="138">
        <f t="shared" si="3"/>
        <v>9</v>
      </c>
      <c r="C15" s="139">
        <v>125000</v>
      </c>
      <c r="D15" s="139">
        <v>12000</v>
      </c>
      <c r="E15" s="140">
        <f t="shared" si="0"/>
        <v>113000</v>
      </c>
      <c r="F15" s="141">
        <f t="shared" si="1"/>
        <v>0.46042777951630098</v>
      </c>
      <c r="G15" s="142">
        <f t="shared" si="4"/>
        <v>52028.339085342013</v>
      </c>
      <c r="H15" s="143">
        <f t="shared" si="2"/>
        <v>0.44319298760008885</v>
      </c>
      <c r="I15" s="144">
        <f t="shared" si="5"/>
        <v>50080.807598810039</v>
      </c>
      <c r="J15" s="142">
        <f t="shared" si="6"/>
        <v>2465.0899857199124</v>
      </c>
    </row>
    <row r="16" spans="2:12" ht="18" thickBot="1" x14ac:dyDescent="0.4">
      <c r="B16" s="146">
        <f t="shared" si="3"/>
        <v>10</v>
      </c>
      <c r="C16" s="147">
        <f>725000*0.1+125000</f>
        <v>197500</v>
      </c>
      <c r="D16" s="147">
        <v>12000</v>
      </c>
      <c r="E16" s="148">
        <f t="shared" si="0"/>
        <v>185500</v>
      </c>
      <c r="F16" s="149">
        <f t="shared" si="1"/>
        <v>0.42241080689568894</v>
      </c>
      <c r="G16" s="150">
        <f t="shared" si="4"/>
        <v>78357.204679150294</v>
      </c>
      <c r="H16" s="151">
        <f t="shared" si="2"/>
        <v>0.40487915919669099</v>
      </c>
      <c r="I16" s="152">
        <f t="shared" si="5"/>
        <v>75105.084030986181</v>
      </c>
      <c r="J16" s="150">
        <f t="shared" si="6"/>
        <v>2465.0899857199124</v>
      </c>
    </row>
    <row r="17" spans="2:12" ht="17.5" hidden="1" x14ac:dyDescent="0.35">
      <c r="B17" s="138">
        <f t="shared" si="3"/>
        <v>11</v>
      </c>
      <c r="C17" s="139">
        <v>0</v>
      </c>
      <c r="D17" s="139">
        <v>0</v>
      </c>
      <c r="E17" s="140">
        <f t="shared" si="0"/>
        <v>0</v>
      </c>
      <c r="F17" s="141" t="str">
        <f t="shared" si="1"/>
        <v>-</v>
      </c>
      <c r="G17" s="142">
        <f t="shared" si="4"/>
        <v>0</v>
      </c>
      <c r="H17" s="143" t="str">
        <f t="shared" si="2"/>
        <v>-</v>
      </c>
      <c r="I17" s="144">
        <f t="shared" si="5"/>
        <v>0</v>
      </c>
      <c r="J17" s="142">
        <f t="shared" si="6"/>
        <v>0</v>
      </c>
    </row>
    <row r="18" spans="2:12" ht="17.5" hidden="1" x14ac:dyDescent="0.35">
      <c r="B18" s="138">
        <f t="shared" si="3"/>
        <v>12</v>
      </c>
      <c r="C18" s="139">
        <v>0</v>
      </c>
      <c r="D18" s="139">
        <v>0</v>
      </c>
      <c r="E18" s="140">
        <f t="shared" si="0"/>
        <v>0</v>
      </c>
      <c r="F18" s="141" t="str">
        <f t="shared" si="1"/>
        <v>-</v>
      </c>
      <c r="G18" s="142">
        <f t="shared" si="4"/>
        <v>0</v>
      </c>
      <c r="H18" s="143" t="str">
        <f t="shared" si="2"/>
        <v>-</v>
      </c>
      <c r="I18" s="144">
        <f t="shared" si="5"/>
        <v>0</v>
      </c>
      <c r="J18" s="142">
        <f t="shared" si="6"/>
        <v>0</v>
      </c>
    </row>
    <row r="19" spans="2:12" ht="17.5" hidden="1" x14ac:dyDescent="0.35">
      <c r="B19" s="138">
        <f t="shared" si="3"/>
        <v>13</v>
      </c>
      <c r="C19" s="139">
        <v>0</v>
      </c>
      <c r="D19" s="139">
        <v>0</v>
      </c>
      <c r="E19" s="140">
        <f t="shared" si="0"/>
        <v>0</v>
      </c>
      <c r="F19" s="141" t="str">
        <f t="shared" si="1"/>
        <v>-</v>
      </c>
      <c r="G19" s="142">
        <f t="shared" si="4"/>
        <v>0</v>
      </c>
      <c r="H19" s="143" t="str">
        <f t="shared" si="2"/>
        <v>-</v>
      </c>
      <c r="I19" s="144">
        <f t="shared" si="5"/>
        <v>0</v>
      </c>
      <c r="J19" s="142">
        <f t="shared" si="6"/>
        <v>0</v>
      </c>
      <c r="L19" s="145"/>
    </row>
    <row r="20" spans="2:12" ht="17.5" hidden="1" x14ac:dyDescent="0.35">
      <c r="B20" s="138">
        <f t="shared" si="3"/>
        <v>14</v>
      </c>
      <c r="C20" s="139">
        <v>0</v>
      </c>
      <c r="D20" s="139">
        <v>0</v>
      </c>
      <c r="E20" s="140">
        <f t="shared" si="0"/>
        <v>0</v>
      </c>
      <c r="F20" s="141" t="str">
        <f t="shared" si="1"/>
        <v>-</v>
      </c>
      <c r="G20" s="142">
        <f t="shared" si="4"/>
        <v>0</v>
      </c>
      <c r="H20" s="143" t="str">
        <f t="shared" si="2"/>
        <v>-</v>
      </c>
      <c r="I20" s="144">
        <f t="shared" si="5"/>
        <v>0</v>
      </c>
      <c r="J20" s="142">
        <f t="shared" si="6"/>
        <v>0</v>
      </c>
    </row>
    <row r="21" spans="2:12" ht="17.5" hidden="1" x14ac:dyDescent="0.35">
      <c r="B21" s="138">
        <f t="shared" si="3"/>
        <v>15</v>
      </c>
      <c r="C21" s="139">
        <v>0</v>
      </c>
      <c r="D21" s="139">
        <v>0</v>
      </c>
      <c r="E21" s="140">
        <f t="shared" si="0"/>
        <v>0</v>
      </c>
      <c r="F21" s="141" t="str">
        <f t="shared" si="1"/>
        <v>-</v>
      </c>
      <c r="G21" s="142">
        <f t="shared" si="4"/>
        <v>0</v>
      </c>
      <c r="H21" s="143" t="str">
        <f t="shared" si="2"/>
        <v>-</v>
      </c>
      <c r="I21" s="144">
        <f t="shared" si="5"/>
        <v>0</v>
      </c>
      <c r="J21" s="142">
        <f t="shared" si="6"/>
        <v>0</v>
      </c>
    </row>
    <row r="22" spans="2:12" ht="17.5" hidden="1" x14ac:dyDescent="0.35">
      <c r="B22" s="138">
        <f t="shared" si="3"/>
        <v>16</v>
      </c>
      <c r="C22" s="139">
        <v>0</v>
      </c>
      <c r="D22" s="139">
        <v>0</v>
      </c>
      <c r="E22" s="140">
        <f t="shared" si="0"/>
        <v>0</v>
      </c>
      <c r="F22" s="141" t="str">
        <f t="shared" si="1"/>
        <v>-</v>
      </c>
      <c r="G22" s="142">
        <f t="shared" si="4"/>
        <v>0</v>
      </c>
      <c r="H22" s="143" t="str">
        <f t="shared" si="2"/>
        <v>-</v>
      </c>
      <c r="I22" s="144">
        <f t="shared" si="5"/>
        <v>0</v>
      </c>
      <c r="J22" s="142">
        <f t="shared" si="6"/>
        <v>0</v>
      </c>
    </row>
    <row r="23" spans="2:12" ht="17.5" hidden="1" x14ac:dyDescent="0.35">
      <c r="B23" s="138">
        <f t="shared" si="3"/>
        <v>17</v>
      </c>
      <c r="C23" s="139">
        <v>0</v>
      </c>
      <c r="D23" s="139">
        <v>0</v>
      </c>
      <c r="E23" s="140">
        <f t="shared" si="0"/>
        <v>0</v>
      </c>
      <c r="F23" s="141" t="str">
        <f t="shared" si="1"/>
        <v>-</v>
      </c>
      <c r="G23" s="142">
        <f t="shared" si="4"/>
        <v>0</v>
      </c>
      <c r="H23" s="143" t="str">
        <f t="shared" si="2"/>
        <v>-</v>
      </c>
      <c r="I23" s="144">
        <f t="shared" si="5"/>
        <v>0</v>
      </c>
      <c r="J23" s="142">
        <f t="shared" si="6"/>
        <v>0</v>
      </c>
    </row>
    <row r="24" spans="2:12" ht="17.5" hidden="1" x14ac:dyDescent="0.35">
      <c r="B24" s="138">
        <f t="shared" si="3"/>
        <v>18</v>
      </c>
      <c r="C24" s="139">
        <v>0</v>
      </c>
      <c r="D24" s="139">
        <v>0</v>
      </c>
      <c r="E24" s="140">
        <f t="shared" si="0"/>
        <v>0</v>
      </c>
      <c r="F24" s="141" t="str">
        <f t="shared" si="1"/>
        <v>-</v>
      </c>
      <c r="G24" s="142">
        <f t="shared" si="4"/>
        <v>0</v>
      </c>
      <c r="H24" s="143" t="str">
        <f t="shared" si="2"/>
        <v>-</v>
      </c>
      <c r="I24" s="144">
        <f t="shared" si="5"/>
        <v>0</v>
      </c>
      <c r="J24" s="142">
        <f t="shared" si="6"/>
        <v>0</v>
      </c>
    </row>
    <row r="25" spans="2:12" ht="17.5" hidden="1" x14ac:dyDescent="0.35">
      <c r="B25" s="138">
        <f t="shared" si="3"/>
        <v>19</v>
      </c>
      <c r="C25" s="139">
        <v>0</v>
      </c>
      <c r="D25" s="139">
        <v>0</v>
      </c>
      <c r="E25" s="140">
        <f t="shared" si="0"/>
        <v>0</v>
      </c>
      <c r="F25" s="141" t="str">
        <f t="shared" si="1"/>
        <v>-</v>
      </c>
      <c r="G25" s="142">
        <f t="shared" si="4"/>
        <v>0</v>
      </c>
      <c r="H25" s="143" t="str">
        <f t="shared" si="2"/>
        <v>-</v>
      </c>
      <c r="I25" s="144">
        <f t="shared" si="5"/>
        <v>0</v>
      </c>
      <c r="J25" s="142">
        <f t="shared" si="6"/>
        <v>0</v>
      </c>
    </row>
    <row r="26" spans="2:12" ht="17.5" hidden="1" x14ac:dyDescent="0.35">
      <c r="B26" s="138">
        <f t="shared" si="3"/>
        <v>20</v>
      </c>
      <c r="C26" s="139">
        <v>0</v>
      </c>
      <c r="D26" s="139">
        <v>0</v>
      </c>
      <c r="E26" s="140">
        <f t="shared" si="0"/>
        <v>0</v>
      </c>
      <c r="F26" s="141" t="str">
        <f t="shared" si="1"/>
        <v>-</v>
      </c>
      <c r="G26" s="142">
        <f t="shared" si="4"/>
        <v>0</v>
      </c>
      <c r="H26" s="143" t="str">
        <f t="shared" si="2"/>
        <v>-</v>
      </c>
      <c r="I26" s="144">
        <f t="shared" si="5"/>
        <v>0</v>
      </c>
      <c r="J26" s="142">
        <f t="shared" si="6"/>
        <v>0</v>
      </c>
    </row>
    <row r="27" spans="2:12" ht="17.5" hidden="1" x14ac:dyDescent="0.35">
      <c r="B27" s="138">
        <f t="shared" si="3"/>
        <v>21</v>
      </c>
      <c r="C27" s="139">
        <v>0</v>
      </c>
      <c r="D27" s="139">
        <v>0</v>
      </c>
      <c r="E27" s="140">
        <f t="shared" si="0"/>
        <v>0</v>
      </c>
      <c r="F27" s="141" t="str">
        <f t="shared" si="1"/>
        <v>-</v>
      </c>
      <c r="G27" s="142">
        <f t="shared" si="4"/>
        <v>0</v>
      </c>
      <c r="H27" s="143" t="str">
        <f t="shared" si="2"/>
        <v>-</v>
      </c>
      <c r="I27" s="144">
        <f t="shared" si="5"/>
        <v>0</v>
      </c>
      <c r="J27" s="142">
        <f t="shared" si="6"/>
        <v>0</v>
      </c>
    </row>
    <row r="28" spans="2:12" ht="17.5" hidden="1" x14ac:dyDescent="0.35">
      <c r="B28" s="138">
        <f t="shared" si="3"/>
        <v>22</v>
      </c>
      <c r="C28" s="139">
        <v>0</v>
      </c>
      <c r="D28" s="139">
        <v>0</v>
      </c>
      <c r="E28" s="140">
        <f t="shared" si="0"/>
        <v>0</v>
      </c>
      <c r="F28" s="141" t="str">
        <f t="shared" si="1"/>
        <v>-</v>
      </c>
      <c r="G28" s="142">
        <f t="shared" si="4"/>
        <v>0</v>
      </c>
      <c r="H28" s="143" t="str">
        <f t="shared" si="2"/>
        <v>-</v>
      </c>
      <c r="I28" s="144">
        <f t="shared" si="5"/>
        <v>0</v>
      </c>
      <c r="J28" s="142">
        <f t="shared" si="6"/>
        <v>0</v>
      </c>
    </row>
    <row r="29" spans="2:12" ht="17.5" hidden="1" x14ac:dyDescent="0.35">
      <c r="B29" s="138">
        <f t="shared" si="3"/>
        <v>23</v>
      </c>
      <c r="C29" s="139">
        <v>0</v>
      </c>
      <c r="D29" s="139">
        <v>0</v>
      </c>
      <c r="E29" s="140">
        <f t="shared" si="0"/>
        <v>0</v>
      </c>
      <c r="F29" s="141" t="str">
        <f t="shared" si="1"/>
        <v>-</v>
      </c>
      <c r="G29" s="142">
        <f t="shared" si="4"/>
        <v>0</v>
      </c>
      <c r="H29" s="143" t="str">
        <f t="shared" si="2"/>
        <v>-</v>
      </c>
      <c r="I29" s="144">
        <f t="shared" si="5"/>
        <v>0</v>
      </c>
      <c r="J29" s="142">
        <f t="shared" si="6"/>
        <v>0</v>
      </c>
    </row>
    <row r="30" spans="2:12" ht="17.5" hidden="1" x14ac:dyDescent="0.35">
      <c r="B30" s="138">
        <f t="shared" si="3"/>
        <v>24</v>
      </c>
      <c r="C30" s="139">
        <v>0</v>
      </c>
      <c r="D30" s="139">
        <v>0</v>
      </c>
      <c r="E30" s="140">
        <f t="shared" si="0"/>
        <v>0</v>
      </c>
      <c r="F30" s="141" t="str">
        <f t="shared" si="1"/>
        <v>-</v>
      </c>
      <c r="G30" s="142">
        <f t="shared" si="4"/>
        <v>0</v>
      </c>
      <c r="H30" s="143" t="str">
        <f t="shared" si="2"/>
        <v>-</v>
      </c>
      <c r="I30" s="144">
        <f t="shared" si="5"/>
        <v>0</v>
      </c>
      <c r="J30" s="142">
        <f t="shared" si="6"/>
        <v>0</v>
      </c>
    </row>
    <row r="31" spans="2:12" ht="17.5" hidden="1" x14ac:dyDescent="0.35">
      <c r="B31" s="138">
        <f t="shared" si="3"/>
        <v>25</v>
      </c>
      <c r="C31" s="139">
        <v>0</v>
      </c>
      <c r="D31" s="139">
        <v>0</v>
      </c>
      <c r="E31" s="140">
        <f t="shared" si="0"/>
        <v>0</v>
      </c>
      <c r="F31" s="141" t="str">
        <f t="shared" si="1"/>
        <v>-</v>
      </c>
      <c r="G31" s="142">
        <f t="shared" si="4"/>
        <v>0</v>
      </c>
      <c r="H31" s="143" t="str">
        <f t="shared" si="2"/>
        <v>-</v>
      </c>
      <c r="I31" s="144">
        <f t="shared" si="5"/>
        <v>0</v>
      </c>
      <c r="J31" s="142">
        <f t="shared" si="6"/>
        <v>0</v>
      </c>
    </row>
    <row r="32" spans="2:12" ht="17.5" hidden="1" x14ac:dyDescent="0.35">
      <c r="B32" s="138">
        <f t="shared" si="3"/>
        <v>26</v>
      </c>
      <c r="C32" s="139">
        <v>0</v>
      </c>
      <c r="D32" s="139">
        <v>0</v>
      </c>
      <c r="E32" s="140">
        <f t="shared" si="0"/>
        <v>0</v>
      </c>
      <c r="F32" s="141" t="str">
        <f t="shared" si="1"/>
        <v>-</v>
      </c>
      <c r="G32" s="142">
        <f t="shared" si="4"/>
        <v>0</v>
      </c>
      <c r="H32" s="143" t="str">
        <f t="shared" si="2"/>
        <v>-</v>
      </c>
      <c r="I32" s="144">
        <f t="shared" si="5"/>
        <v>0</v>
      </c>
      <c r="J32" s="142">
        <f t="shared" si="6"/>
        <v>0</v>
      </c>
    </row>
    <row r="33" spans="2:10" ht="17.5" hidden="1" x14ac:dyDescent="0.35">
      <c r="B33" s="138">
        <f t="shared" si="3"/>
        <v>27</v>
      </c>
      <c r="C33" s="139">
        <v>0</v>
      </c>
      <c r="D33" s="139">
        <v>0</v>
      </c>
      <c r="E33" s="140">
        <f t="shared" si="0"/>
        <v>0</v>
      </c>
      <c r="F33" s="141" t="str">
        <f t="shared" si="1"/>
        <v>-</v>
      </c>
      <c r="G33" s="142">
        <f t="shared" si="4"/>
        <v>0</v>
      </c>
      <c r="H33" s="143" t="str">
        <f t="shared" si="2"/>
        <v>-</v>
      </c>
      <c r="I33" s="144">
        <f t="shared" si="5"/>
        <v>0</v>
      </c>
      <c r="J33" s="142">
        <f t="shared" si="6"/>
        <v>0</v>
      </c>
    </row>
    <row r="34" spans="2:10" ht="17.5" hidden="1" x14ac:dyDescent="0.35">
      <c r="B34" s="138">
        <f t="shared" si="3"/>
        <v>28</v>
      </c>
      <c r="C34" s="139">
        <v>0</v>
      </c>
      <c r="D34" s="139">
        <v>0</v>
      </c>
      <c r="E34" s="140">
        <f t="shared" si="0"/>
        <v>0</v>
      </c>
      <c r="F34" s="141" t="str">
        <f t="shared" si="1"/>
        <v>-</v>
      </c>
      <c r="G34" s="142">
        <f t="shared" si="4"/>
        <v>0</v>
      </c>
      <c r="H34" s="143" t="str">
        <f t="shared" si="2"/>
        <v>-</v>
      </c>
      <c r="I34" s="144">
        <f t="shared" si="5"/>
        <v>0</v>
      </c>
      <c r="J34" s="142">
        <f t="shared" si="6"/>
        <v>0</v>
      </c>
    </row>
    <row r="35" spans="2:10" ht="17.5" hidden="1" x14ac:dyDescent="0.35">
      <c r="B35" s="138">
        <f t="shared" si="3"/>
        <v>29</v>
      </c>
      <c r="C35" s="139">
        <v>0</v>
      </c>
      <c r="D35" s="139">
        <v>0</v>
      </c>
      <c r="E35" s="140">
        <f t="shared" si="0"/>
        <v>0</v>
      </c>
      <c r="F35" s="141" t="str">
        <f t="shared" si="1"/>
        <v>-</v>
      </c>
      <c r="G35" s="142">
        <f t="shared" si="4"/>
        <v>0</v>
      </c>
      <c r="H35" s="143" t="str">
        <f t="shared" si="2"/>
        <v>-</v>
      </c>
      <c r="I35" s="144">
        <f t="shared" si="5"/>
        <v>0</v>
      </c>
      <c r="J35" s="142">
        <f t="shared" si="6"/>
        <v>0</v>
      </c>
    </row>
    <row r="36" spans="2:10" ht="17.5" hidden="1" x14ac:dyDescent="0.35">
      <c r="B36" s="138">
        <f t="shared" si="3"/>
        <v>30</v>
      </c>
      <c r="C36" s="139">
        <v>0</v>
      </c>
      <c r="D36" s="139">
        <v>0</v>
      </c>
      <c r="E36" s="140">
        <f t="shared" si="0"/>
        <v>0</v>
      </c>
      <c r="F36" s="141" t="str">
        <f t="shared" si="1"/>
        <v>-</v>
      </c>
      <c r="G36" s="142">
        <f t="shared" si="4"/>
        <v>0</v>
      </c>
      <c r="H36" s="143" t="str">
        <f t="shared" si="2"/>
        <v>-</v>
      </c>
      <c r="I36" s="144">
        <f t="shared" si="5"/>
        <v>0</v>
      </c>
      <c r="J36" s="142">
        <f t="shared" si="6"/>
        <v>0</v>
      </c>
    </row>
    <row r="37" spans="2:10" ht="17.5" hidden="1" x14ac:dyDescent="0.35">
      <c r="B37" s="138">
        <f t="shared" si="3"/>
        <v>31</v>
      </c>
      <c r="C37" s="139">
        <v>0</v>
      </c>
      <c r="D37" s="139">
        <v>0</v>
      </c>
      <c r="E37" s="140">
        <f t="shared" si="0"/>
        <v>0</v>
      </c>
      <c r="F37" s="141" t="str">
        <f t="shared" si="1"/>
        <v>-</v>
      </c>
      <c r="G37" s="142">
        <f t="shared" si="4"/>
        <v>0</v>
      </c>
      <c r="H37" s="143" t="str">
        <f t="shared" si="2"/>
        <v>-</v>
      </c>
      <c r="I37" s="144">
        <f t="shared" si="5"/>
        <v>0</v>
      </c>
      <c r="J37" s="142">
        <f t="shared" si="6"/>
        <v>0</v>
      </c>
    </row>
    <row r="38" spans="2:10" ht="17.5" hidden="1" x14ac:dyDescent="0.35">
      <c r="B38" s="138">
        <f t="shared" si="3"/>
        <v>32</v>
      </c>
      <c r="C38" s="139">
        <v>0</v>
      </c>
      <c r="D38" s="139">
        <v>0</v>
      </c>
      <c r="E38" s="140">
        <f t="shared" si="0"/>
        <v>0</v>
      </c>
      <c r="F38" s="141" t="str">
        <f t="shared" si="1"/>
        <v>-</v>
      </c>
      <c r="G38" s="142">
        <f t="shared" si="4"/>
        <v>0</v>
      </c>
      <c r="H38" s="143" t="str">
        <f t="shared" si="2"/>
        <v>-</v>
      </c>
      <c r="I38" s="144">
        <f t="shared" si="5"/>
        <v>0</v>
      </c>
      <c r="J38" s="142">
        <f t="shared" si="6"/>
        <v>0</v>
      </c>
    </row>
    <row r="39" spans="2:10" ht="17.5" hidden="1" x14ac:dyDescent="0.35">
      <c r="B39" s="138">
        <f t="shared" si="3"/>
        <v>33</v>
      </c>
      <c r="C39" s="139">
        <v>0</v>
      </c>
      <c r="D39" s="139">
        <v>0</v>
      </c>
      <c r="E39" s="140">
        <f t="shared" si="0"/>
        <v>0</v>
      </c>
      <c r="F39" s="141" t="str">
        <f t="shared" si="1"/>
        <v>-</v>
      </c>
      <c r="G39" s="142">
        <f t="shared" si="4"/>
        <v>0</v>
      </c>
      <c r="H39" s="143" t="str">
        <f t="shared" si="2"/>
        <v>-</v>
      </c>
      <c r="I39" s="144">
        <f t="shared" si="5"/>
        <v>0</v>
      </c>
      <c r="J39" s="142">
        <f t="shared" si="6"/>
        <v>0</v>
      </c>
    </row>
    <row r="40" spans="2:10" ht="17.5" hidden="1" x14ac:dyDescent="0.35">
      <c r="B40" s="138">
        <f t="shared" si="3"/>
        <v>34</v>
      </c>
      <c r="C40" s="139">
        <v>0</v>
      </c>
      <c r="D40" s="139">
        <v>0</v>
      </c>
      <c r="E40" s="140">
        <f t="shared" si="0"/>
        <v>0</v>
      </c>
      <c r="F40" s="141" t="str">
        <f t="shared" si="1"/>
        <v>-</v>
      </c>
      <c r="G40" s="142">
        <f t="shared" si="4"/>
        <v>0</v>
      </c>
      <c r="H40" s="143" t="str">
        <f t="shared" si="2"/>
        <v>-</v>
      </c>
      <c r="I40" s="144">
        <f t="shared" si="5"/>
        <v>0</v>
      </c>
      <c r="J40" s="142">
        <f t="shared" si="6"/>
        <v>0</v>
      </c>
    </row>
    <row r="41" spans="2:10" ht="17.5" hidden="1" x14ac:dyDescent="0.35">
      <c r="B41" s="138">
        <f t="shared" si="3"/>
        <v>35</v>
      </c>
      <c r="C41" s="139">
        <v>0</v>
      </c>
      <c r="D41" s="139">
        <v>0</v>
      </c>
      <c r="E41" s="140">
        <f t="shared" si="0"/>
        <v>0</v>
      </c>
      <c r="F41" s="141" t="str">
        <f t="shared" si="1"/>
        <v>-</v>
      </c>
      <c r="G41" s="142">
        <f t="shared" si="4"/>
        <v>0</v>
      </c>
      <c r="H41" s="143" t="str">
        <f t="shared" si="2"/>
        <v>-</v>
      </c>
      <c r="I41" s="144">
        <f t="shared" si="5"/>
        <v>0</v>
      </c>
      <c r="J41" s="142">
        <f t="shared" si="6"/>
        <v>0</v>
      </c>
    </row>
    <row r="42" spans="2:10" ht="17.5" hidden="1" x14ac:dyDescent="0.35">
      <c r="B42" s="138">
        <f t="shared" si="3"/>
        <v>36</v>
      </c>
      <c r="C42" s="139">
        <v>0</v>
      </c>
      <c r="D42" s="139">
        <v>0</v>
      </c>
      <c r="E42" s="140">
        <f t="shared" si="0"/>
        <v>0</v>
      </c>
      <c r="F42" s="141" t="str">
        <f t="shared" si="1"/>
        <v>-</v>
      </c>
      <c r="G42" s="142">
        <f t="shared" si="4"/>
        <v>0</v>
      </c>
      <c r="H42" s="143" t="str">
        <f t="shared" si="2"/>
        <v>-</v>
      </c>
      <c r="I42" s="144">
        <f t="shared" si="5"/>
        <v>0</v>
      </c>
      <c r="J42" s="142">
        <f t="shared" si="6"/>
        <v>0</v>
      </c>
    </row>
    <row r="43" spans="2:10" ht="17.5" hidden="1" x14ac:dyDescent="0.35">
      <c r="B43" s="138">
        <f t="shared" si="3"/>
        <v>37</v>
      </c>
      <c r="C43" s="139">
        <v>0</v>
      </c>
      <c r="D43" s="139">
        <v>0</v>
      </c>
      <c r="E43" s="140">
        <f t="shared" si="0"/>
        <v>0</v>
      </c>
      <c r="F43" s="141" t="str">
        <f t="shared" si="1"/>
        <v>-</v>
      </c>
      <c r="G43" s="142">
        <f t="shared" si="4"/>
        <v>0</v>
      </c>
      <c r="H43" s="143" t="str">
        <f t="shared" si="2"/>
        <v>-</v>
      </c>
      <c r="I43" s="144">
        <f t="shared" si="5"/>
        <v>0</v>
      </c>
      <c r="J43" s="142">
        <f t="shared" si="6"/>
        <v>0</v>
      </c>
    </row>
    <row r="44" spans="2:10" ht="17.5" hidden="1" x14ac:dyDescent="0.35">
      <c r="B44" s="138">
        <f t="shared" si="3"/>
        <v>38</v>
      </c>
      <c r="C44" s="139">
        <v>0</v>
      </c>
      <c r="D44" s="139">
        <v>0</v>
      </c>
      <c r="E44" s="140">
        <f t="shared" si="0"/>
        <v>0</v>
      </c>
      <c r="F44" s="141" t="str">
        <f t="shared" si="1"/>
        <v>-</v>
      </c>
      <c r="G44" s="142">
        <f t="shared" si="4"/>
        <v>0</v>
      </c>
      <c r="H44" s="143" t="str">
        <f t="shared" si="2"/>
        <v>-</v>
      </c>
      <c r="I44" s="144">
        <f t="shared" si="5"/>
        <v>0</v>
      </c>
      <c r="J44" s="142">
        <f t="shared" si="6"/>
        <v>0</v>
      </c>
    </row>
    <row r="45" spans="2:10" ht="17.5" hidden="1" x14ac:dyDescent="0.35">
      <c r="B45" s="138">
        <f t="shared" si="3"/>
        <v>39</v>
      </c>
      <c r="C45" s="139">
        <v>0</v>
      </c>
      <c r="D45" s="139">
        <v>0</v>
      </c>
      <c r="E45" s="140">
        <f t="shared" si="0"/>
        <v>0</v>
      </c>
      <c r="F45" s="141" t="str">
        <f t="shared" si="1"/>
        <v>-</v>
      </c>
      <c r="G45" s="142">
        <f t="shared" si="4"/>
        <v>0</v>
      </c>
      <c r="H45" s="143" t="str">
        <f t="shared" si="2"/>
        <v>-</v>
      </c>
      <c r="I45" s="144">
        <f t="shared" si="5"/>
        <v>0</v>
      </c>
      <c r="J45" s="142">
        <f t="shared" si="6"/>
        <v>0</v>
      </c>
    </row>
    <row r="46" spans="2:10" ht="17.5" hidden="1" x14ac:dyDescent="0.35">
      <c r="B46" s="138">
        <f t="shared" si="3"/>
        <v>40</v>
      </c>
      <c r="C46" s="139">
        <v>0</v>
      </c>
      <c r="D46" s="139">
        <v>0</v>
      </c>
      <c r="E46" s="140">
        <f t="shared" si="0"/>
        <v>0</v>
      </c>
      <c r="F46" s="141" t="str">
        <f t="shared" si="1"/>
        <v>-</v>
      </c>
      <c r="G46" s="142">
        <f t="shared" si="4"/>
        <v>0</v>
      </c>
      <c r="H46" s="143" t="str">
        <f t="shared" si="2"/>
        <v>-</v>
      </c>
      <c r="I46" s="144">
        <f t="shared" si="5"/>
        <v>0</v>
      </c>
      <c r="J46" s="142">
        <f t="shared" si="6"/>
        <v>0</v>
      </c>
    </row>
    <row r="47" spans="2:10" ht="17.5" hidden="1" x14ac:dyDescent="0.35">
      <c r="B47" s="138">
        <f t="shared" si="3"/>
        <v>41</v>
      </c>
      <c r="C47" s="139">
        <v>0</v>
      </c>
      <c r="D47" s="139">
        <v>0</v>
      </c>
      <c r="E47" s="140">
        <f t="shared" si="0"/>
        <v>0</v>
      </c>
      <c r="F47" s="141" t="str">
        <f t="shared" si="1"/>
        <v>-</v>
      </c>
      <c r="G47" s="142">
        <f t="shared" si="4"/>
        <v>0</v>
      </c>
      <c r="H47" s="143" t="str">
        <f t="shared" si="2"/>
        <v>-</v>
      </c>
      <c r="I47" s="144">
        <f t="shared" si="5"/>
        <v>0</v>
      </c>
      <c r="J47" s="142">
        <f t="shared" si="6"/>
        <v>0</v>
      </c>
    </row>
    <row r="48" spans="2:10" ht="17.5" hidden="1" x14ac:dyDescent="0.35">
      <c r="B48" s="138">
        <f t="shared" si="3"/>
        <v>42</v>
      </c>
      <c r="C48" s="139">
        <v>0</v>
      </c>
      <c r="D48" s="139">
        <v>0</v>
      </c>
      <c r="E48" s="140">
        <f t="shared" si="0"/>
        <v>0</v>
      </c>
      <c r="F48" s="141" t="str">
        <f t="shared" si="1"/>
        <v>-</v>
      </c>
      <c r="G48" s="142">
        <f t="shared" si="4"/>
        <v>0</v>
      </c>
      <c r="H48" s="143" t="str">
        <f t="shared" si="2"/>
        <v>-</v>
      </c>
      <c r="I48" s="144">
        <f t="shared" si="5"/>
        <v>0</v>
      </c>
      <c r="J48" s="142">
        <f t="shared" si="6"/>
        <v>0</v>
      </c>
    </row>
    <row r="49" spans="2:10" ht="17.5" hidden="1" x14ac:dyDescent="0.35">
      <c r="B49" s="138">
        <f t="shared" si="3"/>
        <v>43</v>
      </c>
      <c r="C49" s="139">
        <v>0</v>
      </c>
      <c r="D49" s="139">
        <v>0</v>
      </c>
      <c r="E49" s="140">
        <f t="shared" si="0"/>
        <v>0</v>
      </c>
      <c r="F49" s="141" t="str">
        <f t="shared" si="1"/>
        <v>-</v>
      </c>
      <c r="G49" s="142">
        <f t="shared" si="4"/>
        <v>0</v>
      </c>
      <c r="H49" s="143" t="str">
        <f t="shared" si="2"/>
        <v>-</v>
      </c>
      <c r="I49" s="144">
        <f t="shared" si="5"/>
        <v>0</v>
      </c>
      <c r="J49" s="142">
        <f t="shared" si="6"/>
        <v>0</v>
      </c>
    </row>
    <row r="50" spans="2:10" ht="17.5" hidden="1" x14ac:dyDescent="0.35">
      <c r="B50" s="138">
        <f t="shared" si="3"/>
        <v>44</v>
      </c>
      <c r="C50" s="139">
        <v>0</v>
      </c>
      <c r="D50" s="139">
        <v>0</v>
      </c>
      <c r="E50" s="140">
        <f t="shared" si="0"/>
        <v>0</v>
      </c>
      <c r="F50" s="141" t="str">
        <f t="shared" si="1"/>
        <v>-</v>
      </c>
      <c r="G50" s="142">
        <f t="shared" si="4"/>
        <v>0</v>
      </c>
      <c r="H50" s="143" t="str">
        <f t="shared" si="2"/>
        <v>-</v>
      </c>
      <c r="I50" s="144">
        <f t="shared" si="5"/>
        <v>0</v>
      </c>
      <c r="J50" s="142">
        <f t="shared" si="6"/>
        <v>0</v>
      </c>
    </row>
    <row r="51" spans="2:10" ht="17.5" hidden="1" x14ac:dyDescent="0.35">
      <c r="B51" s="138">
        <f t="shared" si="3"/>
        <v>45</v>
      </c>
      <c r="C51" s="139">
        <v>0</v>
      </c>
      <c r="D51" s="139">
        <v>0</v>
      </c>
      <c r="E51" s="140">
        <f t="shared" si="0"/>
        <v>0</v>
      </c>
      <c r="F51" s="141" t="str">
        <f t="shared" si="1"/>
        <v>-</v>
      </c>
      <c r="G51" s="142">
        <f t="shared" si="4"/>
        <v>0</v>
      </c>
      <c r="H51" s="143" t="str">
        <f t="shared" si="2"/>
        <v>-</v>
      </c>
      <c r="I51" s="144">
        <f t="shared" si="5"/>
        <v>0</v>
      </c>
      <c r="J51" s="142">
        <f t="shared" si="6"/>
        <v>0</v>
      </c>
    </row>
    <row r="52" spans="2:10" ht="17.5" hidden="1" x14ac:dyDescent="0.35">
      <c r="B52" s="138">
        <f t="shared" si="3"/>
        <v>46</v>
      </c>
      <c r="C52" s="139">
        <v>0</v>
      </c>
      <c r="D52" s="139">
        <v>0</v>
      </c>
      <c r="E52" s="140">
        <f t="shared" si="0"/>
        <v>0</v>
      </c>
      <c r="F52" s="141" t="str">
        <f t="shared" si="1"/>
        <v>-</v>
      </c>
      <c r="G52" s="142">
        <f t="shared" si="4"/>
        <v>0</v>
      </c>
      <c r="H52" s="143" t="str">
        <f t="shared" si="2"/>
        <v>-</v>
      </c>
      <c r="I52" s="144">
        <f t="shared" si="5"/>
        <v>0</v>
      </c>
      <c r="J52" s="142">
        <f t="shared" si="6"/>
        <v>0</v>
      </c>
    </row>
    <row r="53" spans="2:10" ht="17.5" hidden="1" x14ac:dyDescent="0.35">
      <c r="B53" s="138">
        <f t="shared" si="3"/>
        <v>47</v>
      </c>
      <c r="C53" s="139">
        <v>0</v>
      </c>
      <c r="D53" s="139">
        <v>0</v>
      </c>
      <c r="E53" s="140">
        <f t="shared" si="0"/>
        <v>0</v>
      </c>
      <c r="F53" s="141" t="str">
        <f t="shared" si="1"/>
        <v>-</v>
      </c>
      <c r="G53" s="142">
        <f t="shared" si="4"/>
        <v>0</v>
      </c>
      <c r="H53" s="143" t="str">
        <f t="shared" si="2"/>
        <v>-</v>
      </c>
      <c r="I53" s="144">
        <f t="shared" si="5"/>
        <v>0</v>
      </c>
      <c r="J53" s="142">
        <f t="shared" si="6"/>
        <v>0</v>
      </c>
    </row>
    <row r="54" spans="2:10" ht="17.5" hidden="1" x14ac:dyDescent="0.35">
      <c r="B54" s="138">
        <f t="shared" si="3"/>
        <v>48</v>
      </c>
      <c r="C54" s="139">
        <v>0</v>
      </c>
      <c r="D54" s="139">
        <v>0</v>
      </c>
      <c r="E54" s="140">
        <f t="shared" si="0"/>
        <v>0</v>
      </c>
      <c r="F54" s="141" t="str">
        <f t="shared" si="1"/>
        <v>-</v>
      </c>
      <c r="G54" s="142">
        <f t="shared" si="4"/>
        <v>0</v>
      </c>
      <c r="H54" s="143" t="str">
        <f t="shared" si="2"/>
        <v>-</v>
      </c>
      <c r="I54" s="144">
        <f t="shared" si="5"/>
        <v>0</v>
      </c>
      <c r="J54" s="142">
        <f t="shared" si="6"/>
        <v>0</v>
      </c>
    </row>
    <row r="55" spans="2:10" ht="17.5" hidden="1" x14ac:dyDescent="0.35">
      <c r="B55" s="138">
        <f t="shared" si="3"/>
        <v>49</v>
      </c>
      <c r="C55" s="139">
        <v>0</v>
      </c>
      <c r="D55" s="139">
        <v>0</v>
      </c>
      <c r="E55" s="140">
        <f t="shared" si="0"/>
        <v>0</v>
      </c>
      <c r="F55" s="141" t="str">
        <f t="shared" si="1"/>
        <v>-</v>
      </c>
      <c r="G55" s="142">
        <f t="shared" si="4"/>
        <v>0</v>
      </c>
      <c r="H55" s="143" t="str">
        <f t="shared" si="2"/>
        <v>-</v>
      </c>
      <c r="I55" s="144">
        <f t="shared" si="5"/>
        <v>0</v>
      </c>
      <c r="J55" s="142">
        <f t="shared" si="6"/>
        <v>0</v>
      </c>
    </row>
    <row r="56" spans="2:10" ht="17.5" hidden="1" x14ac:dyDescent="0.35">
      <c r="B56" s="138">
        <f t="shared" si="3"/>
        <v>50</v>
      </c>
      <c r="C56" s="139">
        <v>0</v>
      </c>
      <c r="D56" s="139">
        <v>0</v>
      </c>
      <c r="E56" s="140">
        <f t="shared" si="0"/>
        <v>0</v>
      </c>
      <c r="F56" s="141" t="str">
        <f t="shared" si="1"/>
        <v>-</v>
      </c>
      <c r="G56" s="142">
        <f t="shared" si="4"/>
        <v>0</v>
      </c>
      <c r="H56" s="143" t="str">
        <f t="shared" si="2"/>
        <v>-</v>
      </c>
      <c r="I56" s="144">
        <f t="shared" si="5"/>
        <v>0</v>
      </c>
      <c r="J56" s="142">
        <f t="shared" si="6"/>
        <v>0</v>
      </c>
    </row>
    <row r="57" spans="2:10" ht="17.5" hidden="1" x14ac:dyDescent="0.35">
      <c r="B57" s="138">
        <f t="shared" si="3"/>
        <v>51</v>
      </c>
      <c r="C57" s="139">
        <v>0</v>
      </c>
      <c r="D57" s="139">
        <v>0</v>
      </c>
      <c r="E57" s="140">
        <f t="shared" si="0"/>
        <v>0</v>
      </c>
      <c r="F57" s="141" t="str">
        <f t="shared" si="1"/>
        <v>-</v>
      </c>
      <c r="G57" s="142">
        <f t="shared" si="4"/>
        <v>0</v>
      </c>
      <c r="H57" s="143" t="str">
        <f t="shared" si="2"/>
        <v>-</v>
      </c>
      <c r="I57" s="144">
        <f t="shared" si="5"/>
        <v>0</v>
      </c>
      <c r="J57" s="142">
        <f t="shared" si="6"/>
        <v>0</v>
      </c>
    </row>
    <row r="58" spans="2:10" ht="17.5" hidden="1" x14ac:dyDescent="0.35">
      <c r="B58" s="138">
        <f t="shared" si="3"/>
        <v>52</v>
      </c>
      <c r="C58" s="139">
        <v>0</v>
      </c>
      <c r="D58" s="139">
        <v>0</v>
      </c>
      <c r="E58" s="140">
        <f t="shared" si="0"/>
        <v>0</v>
      </c>
      <c r="F58" s="141" t="str">
        <f t="shared" si="1"/>
        <v>-</v>
      </c>
      <c r="G58" s="142">
        <f t="shared" si="4"/>
        <v>0</v>
      </c>
      <c r="H58" s="143" t="str">
        <f t="shared" si="2"/>
        <v>-</v>
      </c>
      <c r="I58" s="144">
        <f t="shared" si="5"/>
        <v>0</v>
      </c>
      <c r="J58" s="142">
        <f t="shared" si="6"/>
        <v>0</v>
      </c>
    </row>
    <row r="59" spans="2:10" ht="17.5" hidden="1" x14ac:dyDescent="0.35">
      <c r="B59" s="138">
        <f t="shared" si="3"/>
        <v>53</v>
      </c>
      <c r="C59" s="139">
        <v>0</v>
      </c>
      <c r="D59" s="139">
        <v>0</v>
      </c>
      <c r="E59" s="140">
        <f t="shared" si="0"/>
        <v>0</v>
      </c>
      <c r="F59" s="141" t="str">
        <f t="shared" si="1"/>
        <v>-</v>
      </c>
      <c r="G59" s="142">
        <f t="shared" si="4"/>
        <v>0</v>
      </c>
      <c r="H59" s="143" t="str">
        <f t="shared" si="2"/>
        <v>-</v>
      </c>
      <c r="I59" s="144">
        <f t="shared" si="5"/>
        <v>0</v>
      </c>
      <c r="J59" s="142">
        <f t="shared" si="6"/>
        <v>0</v>
      </c>
    </row>
    <row r="60" spans="2:10" ht="17.5" hidden="1" x14ac:dyDescent="0.35">
      <c r="B60" s="138">
        <f t="shared" si="3"/>
        <v>54</v>
      </c>
      <c r="C60" s="139">
        <v>0</v>
      </c>
      <c r="D60" s="139">
        <v>0</v>
      </c>
      <c r="E60" s="140">
        <f t="shared" si="0"/>
        <v>0</v>
      </c>
      <c r="F60" s="141" t="str">
        <f t="shared" si="1"/>
        <v>-</v>
      </c>
      <c r="G60" s="142">
        <f t="shared" si="4"/>
        <v>0</v>
      </c>
      <c r="H60" s="143" t="str">
        <f t="shared" si="2"/>
        <v>-</v>
      </c>
      <c r="I60" s="144">
        <f t="shared" si="5"/>
        <v>0</v>
      </c>
      <c r="J60" s="142">
        <f t="shared" si="6"/>
        <v>0</v>
      </c>
    </row>
    <row r="61" spans="2:10" ht="17.5" hidden="1" x14ac:dyDescent="0.35">
      <c r="B61" s="138">
        <f t="shared" si="3"/>
        <v>55</v>
      </c>
      <c r="C61" s="139">
        <v>0</v>
      </c>
      <c r="D61" s="139">
        <v>0</v>
      </c>
      <c r="E61" s="140">
        <f t="shared" si="0"/>
        <v>0</v>
      </c>
      <c r="F61" s="141" t="str">
        <f t="shared" si="1"/>
        <v>-</v>
      </c>
      <c r="G61" s="142">
        <f t="shared" si="4"/>
        <v>0</v>
      </c>
      <c r="H61" s="143" t="str">
        <f t="shared" si="2"/>
        <v>-</v>
      </c>
      <c r="I61" s="144">
        <f t="shared" si="5"/>
        <v>0</v>
      </c>
      <c r="J61" s="142">
        <f t="shared" si="6"/>
        <v>0</v>
      </c>
    </row>
    <row r="62" spans="2:10" ht="17.5" hidden="1" x14ac:dyDescent="0.35">
      <c r="B62" s="138">
        <f t="shared" si="3"/>
        <v>56</v>
      </c>
      <c r="C62" s="139">
        <v>0</v>
      </c>
      <c r="D62" s="139">
        <v>0</v>
      </c>
      <c r="E62" s="140">
        <f t="shared" si="0"/>
        <v>0</v>
      </c>
      <c r="F62" s="141" t="str">
        <f t="shared" si="1"/>
        <v>-</v>
      </c>
      <c r="G62" s="142">
        <f t="shared" si="4"/>
        <v>0</v>
      </c>
      <c r="H62" s="143" t="str">
        <f t="shared" si="2"/>
        <v>-</v>
      </c>
      <c r="I62" s="144">
        <f t="shared" si="5"/>
        <v>0</v>
      </c>
      <c r="J62" s="142">
        <f t="shared" si="6"/>
        <v>0</v>
      </c>
    </row>
    <row r="63" spans="2:10" ht="17.5" hidden="1" x14ac:dyDescent="0.35">
      <c r="B63" s="138">
        <f t="shared" si="3"/>
        <v>57</v>
      </c>
      <c r="C63" s="139">
        <v>0</v>
      </c>
      <c r="D63" s="139">
        <v>0</v>
      </c>
      <c r="E63" s="140">
        <f t="shared" si="0"/>
        <v>0</v>
      </c>
      <c r="F63" s="141" t="str">
        <f t="shared" si="1"/>
        <v>-</v>
      </c>
      <c r="G63" s="142">
        <f t="shared" si="4"/>
        <v>0</v>
      </c>
      <c r="H63" s="143" t="str">
        <f t="shared" si="2"/>
        <v>-</v>
      </c>
      <c r="I63" s="144">
        <f t="shared" si="5"/>
        <v>0</v>
      </c>
      <c r="J63" s="142">
        <f t="shared" si="6"/>
        <v>0</v>
      </c>
    </row>
    <row r="64" spans="2:10" ht="17.5" hidden="1" x14ac:dyDescent="0.35">
      <c r="B64" s="138">
        <f t="shared" si="3"/>
        <v>58</v>
      </c>
      <c r="C64" s="139">
        <v>0</v>
      </c>
      <c r="D64" s="139">
        <v>0</v>
      </c>
      <c r="E64" s="140">
        <f t="shared" si="0"/>
        <v>0</v>
      </c>
      <c r="F64" s="141" t="str">
        <f t="shared" si="1"/>
        <v>-</v>
      </c>
      <c r="G64" s="142">
        <f t="shared" si="4"/>
        <v>0</v>
      </c>
      <c r="H64" s="143" t="str">
        <f t="shared" si="2"/>
        <v>-</v>
      </c>
      <c r="I64" s="144">
        <f t="shared" si="5"/>
        <v>0</v>
      </c>
      <c r="J64" s="142">
        <f t="shared" si="6"/>
        <v>0</v>
      </c>
    </row>
    <row r="65" spans="2:10" ht="17.5" hidden="1" x14ac:dyDescent="0.35">
      <c r="B65" s="138">
        <f t="shared" si="3"/>
        <v>59</v>
      </c>
      <c r="C65" s="139">
        <v>0</v>
      </c>
      <c r="D65" s="139">
        <v>0</v>
      </c>
      <c r="E65" s="140">
        <f t="shared" si="0"/>
        <v>0</v>
      </c>
      <c r="F65" s="141" t="str">
        <f t="shared" si="1"/>
        <v>-</v>
      </c>
      <c r="G65" s="142">
        <f t="shared" si="4"/>
        <v>0</v>
      </c>
      <c r="H65" s="143" t="str">
        <f t="shared" si="2"/>
        <v>-</v>
      </c>
      <c r="I65" s="144">
        <f t="shared" si="5"/>
        <v>0</v>
      </c>
      <c r="J65" s="142">
        <f t="shared" si="6"/>
        <v>0</v>
      </c>
    </row>
    <row r="66" spans="2:10" ht="17.5" hidden="1" x14ac:dyDescent="0.35">
      <c r="B66" s="138">
        <f t="shared" si="3"/>
        <v>60</v>
      </c>
      <c r="C66" s="139">
        <v>0</v>
      </c>
      <c r="D66" s="139">
        <v>0</v>
      </c>
      <c r="E66" s="140">
        <f t="shared" si="0"/>
        <v>0</v>
      </c>
      <c r="F66" s="141" t="str">
        <f t="shared" si="1"/>
        <v>-</v>
      </c>
      <c r="G66" s="142">
        <f t="shared" si="4"/>
        <v>0</v>
      </c>
      <c r="H66" s="143" t="str">
        <f t="shared" si="2"/>
        <v>-</v>
      </c>
      <c r="I66" s="144">
        <f t="shared" si="5"/>
        <v>0</v>
      </c>
      <c r="J66" s="142">
        <f t="shared" si="6"/>
        <v>0</v>
      </c>
    </row>
    <row r="67" spans="2:10" ht="17.5" hidden="1" x14ac:dyDescent="0.35">
      <c r="B67" s="138">
        <f t="shared" si="3"/>
        <v>61</v>
      </c>
      <c r="C67" s="139">
        <v>0</v>
      </c>
      <c r="D67" s="139">
        <v>0</v>
      </c>
      <c r="E67" s="140">
        <f t="shared" si="0"/>
        <v>0</v>
      </c>
      <c r="F67" s="141" t="str">
        <f t="shared" si="1"/>
        <v>-</v>
      </c>
      <c r="G67" s="142">
        <f t="shared" si="4"/>
        <v>0</v>
      </c>
      <c r="H67" s="143" t="str">
        <f t="shared" si="2"/>
        <v>-</v>
      </c>
      <c r="I67" s="144">
        <f t="shared" si="5"/>
        <v>0</v>
      </c>
      <c r="J67" s="142">
        <f t="shared" si="6"/>
        <v>0</v>
      </c>
    </row>
    <row r="68" spans="2:10" ht="17.5" hidden="1" x14ac:dyDescent="0.35">
      <c r="B68" s="138">
        <f t="shared" si="3"/>
        <v>62</v>
      </c>
      <c r="C68" s="139">
        <v>0</v>
      </c>
      <c r="D68" s="139">
        <v>0</v>
      </c>
      <c r="E68" s="140">
        <f t="shared" si="0"/>
        <v>0</v>
      </c>
      <c r="F68" s="141" t="str">
        <f t="shared" si="1"/>
        <v>-</v>
      </c>
      <c r="G68" s="142">
        <f t="shared" si="4"/>
        <v>0</v>
      </c>
      <c r="H68" s="143" t="str">
        <f t="shared" si="2"/>
        <v>-</v>
      </c>
      <c r="I68" s="144">
        <f t="shared" si="5"/>
        <v>0</v>
      </c>
      <c r="J68" s="142">
        <f t="shared" si="6"/>
        <v>0</v>
      </c>
    </row>
    <row r="69" spans="2:10" ht="17.5" hidden="1" x14ac:dyDescent="0.35">
      <c r="B69" s="138">
        <f t="shared" si="3"/>
        <v>63</v>
      </c>
      <c r="C69" s="139">
        <v>0</v>
      </c>
      <c r="D69" s="139">
        <v>0</v>
      </c>
      <c r="E69" s="140">
        <f t="shared" si="0"/>
        <v>0</v>
      </c>
      <c r="F69" s="141" t="str">
        <f t="shared" si="1"/>
        <v>-</v>
      </c>
      <c r="G69" s="142">
        <f t="shared" si="4"/>
        <v>0</v>
      </c>
      <c r="H69" s="143" t="str">
        <f t="shared" si="2"/>
        <v>-</v>
      </c>
      <c r="I69" s="144">
        <f t="shared" si="5"/>
        <v>0</v>
      </c>
      <c r="J69" s="142">
        <f t="shared" si="6"/>
        <v>0</v>
      </c>
    </row>
    <row r="70" spans="2:10" ht="17.5" hidden="1" x14ac:dyDescent="0.35">
      <c r="B70" s="138">
        <f t="shared" si="3"/>
        <v>64</v>
      </c>
      <c r="C70" s="139">
        <v>0</v>
      </c>
      <c r="D70" s="139">
        <v>0</v>
      </c>
      <c r="E70" s="140">
        <f t="shared" ref="E70:E126" si="7">C70-D70</f>
        <v>0</v>
      </c>
      <c r="F70" s="141" t="str">
        <f t="shared" ref="F70:F126" si="8">IF(B70&lt;=$C$3,POWER((1+$C$4),(B70*-1)),"-")</f>
        <v>-</v>
      </c>
      <c r="G70" s="142">
        <f t="shared" si="4"/>
        <v>0</v>
      </c>
      <c r="H70" s="143" t="str">
        <f t="shared" ref="H70:H126" si="9">IF(B70&lt;=$C$3,POWER((1+$G$129),(B70*-1)),"-")</f>
        <v>-</v>
      </c>
      <c r="I70" s="144">
        <f t="shared" si="5"/>
        <v>0</v>
      </c>
      <c r="J70" s="142">
        <f t="shared" si="6"/>
        <v>0</v>
      </c>
    </row>
    <row r="71" spans="2:10" ht="17.5" hidden="1" x14ac:dyDescent="0.35">
      <c r="B71" s="138">
        <f t="shared" ref="B71:B126" si="10">B70+1</f>
        <v>65</v>
      </c>
      <c r="C71" s="139">
        <v>0</v>
      </c>
      <c r="D71" s="139">
        <v>0</v>
      </c>
      <c r="E71" s="140">
        <f t="shared" si="7"/>
        <v>0</v>
      </c>
      <c r="F71" s="141" t="str">
        <f t="shared" si="8"/>
        <v>-</v>
      </c>
      <c r="G71" s="142">
        <f t="shared" ref="G71:G126" si="11">PV($C$4,B71,0,E71)*-1</f>
        <v>0</v>
      </c>
      <c r="H71" s="143" t="str">
        <f t="shared" si="9"/>
        <v>-</v>
      </c>
      <c r="I71" s="144">
        <f t="shared" ref="I71:I126" si="12">PV($G$129,B71,0,E71)*-1</f>
        <v>0</v>
      </c>
      <c r="J71" s="142">
        <f t="shared" si="6"/>
        <v>0</v>
      </c>
    </row>
    <row r="72" spans="2:10" ht="17.5" hidden="1" x14ac:dyDescent="0.35">
      <c r="B72" s="138">
        <f t="shared" si="10"/>
        <v>66</v>
      </c>
      <c r="C72" s="139">
        <v>0</v>
      </c>
      <c r="D72" s="139">
        <v>0</v>
      </c>
      <c r="E72" s="140">
        <f t="shared" si="7"/>
        <v>0</v>
      </c>
      <c r="F72" s="141" t="str">
        <f t="shared" si="8"/>
        <v>-</v>
      </c>
      <c r="G72" s="142">
        <f t="shared" si="11"/>
        <v>0</v>
      </c>
      <c r="H72" s="143" t="str">
        <f t="shared" si="9"/>
        <v>-</v>
      </c>
      <c r="I72" s="144">
        <f t="shared" si="12"/>
        <v>0</v>
      </c>
      <c r="J72" s="142">
        <f t="shared" ref="J72:J126" si="13">IF(B72&lt;=$C$3,$J$7,0)</f>
        <v>0</v>
      </c>
    </row>
    <row r="73" spans="2:10" ht="17.5" hidden="1" x14ac:dyDescent="0.35">
      <c r="B73" s="138">
        <f t="shared" si="10"/>
        <v>67</v>
      </c>
      <c r="C73" s="139">
        <v>0</v>
      </c>
      <c r="D73" s="139">
        <v>0</v>
      </c>
      <c r="E73" s="140">
        <f t="shared" si="7"/>
        <v>0</v>
      </c>
      <c r="F73" s="141" t="str">
        <f t="shared" si="8"/>
        <v>-</v>
      </c>
      <c r="G73" s="142">
        <f t="shared" si="11"/>
        <v>0</v>
      </c>
      <c r="H73" s="143" t="str">
        <f t="shared" si="9"/>
        <v>-</v>
      </c>
      <c r="I73" s="144">
        <f t="shared" si="12"/>
        <v>0</v>
      </c>
      <c r="J73" s="142">
        <f t="shared" si="13"/>
        <v>0</v>
      </c>
    </row>
    <row r="74" spans="2:10" ht="17.5" hidden="1" x14ac:dyDescent="0.35">
      <c r="B74" s="138">
        <f t="shared" si="10"/>
        <v>68</v>
      </c>
      <c r="C74" s="139">
        <v>0</v>
      </c>
      <c r="D74" s="139">
        <v>0</v>
      </c>
      <c r="E74" s="140">
        <f t="shared" si="7"/>
        <v>0</v>
      </c>
      <c r="F74" s="141" t="str">
        <f t="shared" si="8"/>
        <v>-</v>
      </c>
      <c r="G74" s="142">
        <f t="shared" si="11"/>
        <v>0</v>
      </c>
      <c r="H74" s="143" t="str">
        <f t="shared" si="9"/>
        <v>-</v>
      </c>
      <c r="I74" s="144">
        <f t="shared" si="12"/>
        <v>0</v>
      </c>
      <c r="J74" s="142">
        <f t="shared" si="13"/>
        <v>0</v>
      </c>
    </row>
    <row r="75" spans="2:10" ht="17.5" hidden="1" x14ac:dyDescent="0.35">
      <c r="B75" s="138">
        <f t="shared" si="10"/>
        <v>69</v>
      </c>
      <c r="C75" s="139">
        <v>0</v>
      </c>
      <c r="D75" s="139">
        <v>0</v>
      </c>
      <c r="E75" s="140">
        <f t="shared" si="7"/>
        <v>0</v>
      </c>
      <c r="F75" s="141" t="str">
        <f t="shared" si="8"/>
        <v>-</v>
      </c>
      <c r="G75" s="142">
        <f t="shared" si="11"/>
        <v>0</v>
      </c>
      <c r="H75" s="143" t="str">
        <f t="shared" si="9"/>
        <v>-</v>
      </c>
      <c r="I75" s="144">
        <f t="shared" si="12"/>
        <v>0</v>
      </c>
      <c r="J75" s="142">
        <f t="shared" si="13"/>
        <v>0</v>
      </c>
    </row>
    <row r="76" spans="2:10" ht="17.5" hidden="1" x14ac:dyDescent="0.35">
      <c r="B76" s="138">
        <f t="shared" si="10"/>
        <v>70</v>
      </c>
      <c r="C76" s="139">
        <v>0</v>
      </c>
      <c r="D76" s="139">
        <v>0</v>
      </c>
      <c r="E76" s="140">
        <f t="shared" si="7"/>
        <v>0</v>
      </c>
      <c r="F76" s="141" t="str">
        <f t="shared" si="8"/>
        <v>-</v>
      </c>
      <c r="G76" s="142">
        <f t="shared" si="11"/>
        <v>0</v>
      </c>
      <c r="H76" s="143" t="str">
        <f t="shared" si="9"/>
        <v>-</v>
      </c>
      <c r="I76" s="144">
        <f t="shared" si="12"/>
        <v>0</v>
      </c>
      <c r="J76" s="142">
        <f t="shared" si="13"/>
        <v>0</v>
      </c>
    </row>
    <row r="77" spans="2:10" ht="17.5" hidden="1" x14ac:dyDescent="0.35">
      <c r="B77" s="138">
        <f t="shared" si="10"/>
        <v>71</v>
      </c>
      <c r="C77" s="139">
        <v>0</v>
      </c>
      <c r="D77" s="139">
        <v>0</v>
      </c>
      <c r="E77" s="140">
        <f t="shared" si="7"/>
        <v>0</v>
      </c>
      <c r="F77" s="141" t="str">
        <f t="shared" si="8"/>
        <v>-</v>
      </c>
      <c r="G77" s="142">
        <f t="shared" si="11"/>
        <v>0</v>
      </c>
      <c r="H77" s="143" t="str">
        <f t="shared" si="9"/>
        <v>-</v>
      </c>
      <c r="I77" s="144">
        <f t="shared" si="12"/>
        <v>0</v>
      </c>
      <c r="J77" s="142">
        <f t="shared" si="13"/>
        <v>0</v>
      </c>
    </row>
    <row r="78" spans="2:10" ht="17.5" hidden="1" x14ac:dyDescent="0.35">
      <c r="B78" s="138">
        <f t="shared" si="10"/>
        <v>72</v>
      </c>
      <c r="C78" s="139">
        <v>0</v>
      </c>
      <c r="D78" s="139">
        <v>0</v>
      </c>
      <c r="E78" s="140">
        <f t="shared" si="7"/>
        <v>0</v>
      </c>
      <c r="F78" s="141" t="str">
        <f t="shared" si="8"/>
        <v>-</v>
      </c>
      <c r="G78" s="142">
        <f t="shared" si="11"/>
        <v>0</v>
      </c>
      <c r="H78" s="143" t="str">
        <f t="shared" si="9"/>
        <v>-</v>
      </c>
      <c r="I78" s="144">
        <f t="shared" si="12"/>
        <v>0</v>
      </c>
      <c r="J78" s="142">
        <f t="shared" si="13"/>
        <v>0</v>
      </c>
    </row>
    <row r="79" spans="2:10" ht="17.5" hidden="1" x14ac:dyDescent="0.35">
      <c r="B79" s="138">
        <f t="shared" si="10"/>
        <v>73</v>
      </c>
      <c r="C79" s="139">
        <v>0</v>
      </c>
      <c r="D79" s="139">
        <v>0</v>
      </c>
      <c r="E79" s="140">
        <f t="shared" si="7"/>
        <v>0</v>
      </c>
      <c r="F79" s="141" t="str">
        <f t="shared" si="8"/>
        <v>-</v>
      </c>
      <c r="G79" s="142">
        <f t="shared" si="11"/>
        <v>0</v>
      </c>
      <c r="H79" s="143" t="str">
        <f t="shared" si="9"/>
        <v>-</v>
      </c>
      <c r="I79" s="144">
        <f t="shared" si="12"/>
        <v>0</v>
      </c>
      <c r="J79" s="142">
        <f t="shared" si="13"/>
        <v>0</v>
      </c>
    </row>
    <row r="80" spans="2:10" ht="17.5" hidden="1" x14ac:dyDescent="0.35">
      <c r="B80" s="138">
        <f t="shared" si="10"/>
        <v>74</v>
      </c>
      <c r="C80" s="139">
        <v>0</v>
      </c>
      <c r="D80" s="139">
        <v>0</v>
      </c>
      <c r="E80" s="140">
        <f t="shared" si="7"/>
        <v>0</v>
      </c>
      <c r="F80" s="141" t="str">
        <f t="shared" si="8"/>
        <v>-</v>
      </c>
      <c r="G80" s="142">
        <f t="shared" si="11"/>
        <v>0</v>
      </c>
      <c r="H80" s="143" t="str">
        <f t="shared" si="9"/>
        <v>-</v>
      </c>
      <c r="I80" s="144">
        <f t="shared" si="12"/>
        <v>0</v>
      </c>
      <c r="J80" s="142">
        <f t="shared" si="13"/>
        <v>0</v>
      </c>
    </row>
    <row r="81" spans="2:10" ht="17.5" hidden="1" x14ac:dyDescent="0.35">
      <c r="B81" s="138">
        <f t="shared" si="10"/>
        <v>75</v>
      </c>
      <c r="C81" s="139">
        <v>0</v>
      </c>
      <c r="D81" s="139">
        <v>0</v>
      </c>
      <c r="E81" s="140">
        <f t="shared" si="7"/>
        <v>0</v>
      </c>
      <c r="F81" s="141" t="str">
        <f t="shared" si="8"/>
        <v>-</v>
      </c>
      <c r="G81" s="142">
        <f t="shared" si="11"/>
        <v>0</v>
      </c>
      <c r="H81" s="143" t="str">
        <f t="shared" si="9"/>
        <v>-</v>
      </c>
      <c r="I81" s="144">
        <f t="shared" si="12"/>
        <v>0</v>
      </c>
      <c r="J81" s="142">
        <f t="shared" si="13"/>
        <v>0</v>
      </c>
    </row>
    <row r="82" spans="2:10" ht="17.5" hidden="1" x14ac:dyDescent="0.35">
      <c r="B82" s="138">
        <f t="shared" si="10"/>
        <v>76</v>
      </c>
      <c r="C82" s="139">
        <v>0</v>
      </c>
      <c r="D82" s="139">
        <v>0</v>
      </c>
      <c r="E82" s="140">
        <f t="shared" si="7"/>
        <v>0</v>
      </c>
      <c r="F82" s="141" t="str">
        <f t="shared" si="8"/>
        <v>-</v>
      </c>
      <c r="G82" s="142">
        <f t="shared" si="11"/>
        <v>0</v>
      </c>
      <c r="H82" s="143" t="str">
        <f t="shared" si="9"/>
        <v>-</v>
      </c>
      <c r="I82" s="144">
        <f t="shared" si="12"/>
        <v>0</v>
      </c>
      <c r="J82" s="142">
        <f t="shared" si="13"/>
        <v>0</v>
      </c>
    </row>
    <row r="83" spans="2:10" ht="17.5" hidden="1" x14ac:dyDescent="0.35">
      <c r="B83" s="138">
        <f t="shared" si="10"/>
        <v>77</v>
      </c>
      <c r="C83" s="139">
        <v>0</v>
      </c>
      <c r="D83" s="139">
        <v>0</v>
      </c>
      <c r="E83" s="140">
        <f t="shared" si="7"/>
        <v>0</v>
      </c>
      <c r="F83" s="141" t="str">
        <f t="shared" si="8"/>
        <v>-</v>
      </c>
      <c r="G83" s="142">
        <f t="shared" si="11"/>
        <v>0</v>
      </c>
      <c r="H83" s="143" t="str">
        <f t="shared" si="9"/>
        <v>-</v>
      </c>
      <c r="I83" s="144">
        <f t="shared" si="12"/>
        <v>0</v>
      </c>
      <c r="J83" s="142">
        <f t="shared" si="13"/>
        <v>0</v>
      </c>
    </row>
    <row r="84" spans="2:10" ht="17.5" hidden="1" x14ac:dyDescent="0.35">
      <c r="B84" s="138">
        <f t="shared" si="10"/>
        <v>78</v>
      </c>
      <c r="C84" s="139">
        <v>0</v>
      </c>
      <c r="D84" s="139">
        <v>0</v>
      </c>
      <c r="E84" s="140">
        <f t="shared" si="7"/>
        <v>0</v>
      </c>
      <c r="F84" s="141" t="str">
        <f t="shared" si="8"/>
        <v>-</v>
      </c>
      <c r="G84" s="142">
        <f t="shared" si="11"/>
        <v>0</v>
      </c>
      <c r="H84" s="143" t="str">
        <f t="shared" si="9"/>
        <v>-</v>
      </c>
      <c r="I84" s="144">
        <f t="shared" si="12"/>
        <v>0</v>
      </c>
      <c r="J84" s="142">
        <f t="shared" si="13"/>
        <v>0</v>
      </c>
    </row>
    <row r="85" spans="2:10" ht="17.5" hidden="1" x14ac:dyDescent="0.35">
      <c r="B85" s="138">
        <f t="shared" si="10"/>
        <v>79</v>
      </c>
      <c r="C85" s="139">
        <v>0</v>
      </c>
      <c r="D85" s="139">
        <v>0</v>
      </c>
      <c r="E85" s="140">
        <f t="shared" si="7"/>
        <v>0</v>
      </c>
      <c r="F85" s="141" t="str">
        <f t="shared" si="8"/>
        <v>-</v>
      </c>
      <c r="G85" s="142">
        <f t="shared" si="11"/>
        <v>0</v>
      </c>
      <c r="H85" s="143" t="str">
        <f t="shared" si="9"/>
        <v>-</v>
      </c>
      <c r="I85" s="144">
        <f t="shared" si="12"/>
        <v>0</v>
      </c>
      <c r="J85" s="142">
        <f t="shared" si="13"/>
        <v>0</v>
      </c>
    </row>
    <row r="86" spans="2:10" ht="17.5" hidden="1" x14ac:dyDescent="0.35">
      <c r="B86" s="138">
        <f t="shared" si="10"/>
        <v>80</v>
      </c>
      <c r="C86" s="139">
        <v>0</v>
      </c>
      <c r="D86" s="139">
        <v>0</v>
      </c>
      <c r="E86" s="140">
        <f t="shared" si="7"/>
        <v>0</v>
      </c>
      <c r="F86" s="141" t="str">
        <f t="shared" si="8"/>
        <v>-</v>
      </c>
      <c r="G86" s="142">
        <f t="shared" si="11"/>
        <v>0</v>
      </c>
      <c r="H86" s="143" t="str">
        <f t="shared" si="9"/>
        <v>-</v>
      </c>
      <c r="I86" s="144">
        <f t="shared" si="12"/>
        <v>0</v>
      </c>
      <c r="J86" s="142">
        <f t="shared" si="13"/>
        <v>0</v>
      </c>
    </row>
    <row r="87" spans="2:10" ht="17.5" hidden="1" x14ac:dyDescent="0.35">
      <c r="B87" s="138">
        <f t="shared" si="10"/>
        <v>81</v>
      </c>
      <c r="C87" s="139">
        <v>0</v>
      </c>
      <c r="D87" s="139">
        <v>0</v>
      </c>
      <c r="E87" s="140">
        <f t="shared" si="7"/>
        <v>0</v>
      </c>
      <c r="F87" s="141" t="str">
        <f t="shared" si="8"/>
        <v>-</v>
      </c>
      <c r="G87" s="142">
        <f t="shared" si="11"/>
        <v>0</v>
      </c>
      <c r="H87" s="143" t="str">
        <f t="shared" si="9"/>
        <v>-</v>
      </c>
      <c r="I87" s="144">
        <f t="shared" si="12"/>
        <v>0</v>
      </c>
      <c r="J87" s="142">
        <f t="shared" si="13"/>
        <v>0</v>
      </c>
    </row>
    <row r="88" spans="2:10" ht="17.5" hidden="1" x14ac:dyDescent="0.35">
      <c r="B88" s="138">
        <f t="shared" si="10"/>
        <v>82</v>
      </c>
      <c r="C88" s="139">
        <v>0</v>
      </c>
      <c r="D88" s="139">
        <v>0</v>
      </c>
      <c r="E88" s="140">
        <f t="shared" si="7"/>
        <v>0</v>
      </c>
      <c r="F88" s="141" t="str">
        <f t="shared" si="8"/>
        <v>-</v>
      </c>
      <c r="G88" s="142">
        <f t="shared" si="11"/>
        <v>0</v>
      </c>
      <c r="H88" s="143" t="str">
        <f t="shared" si="9"/>
        <v>-</v>
      </c>
      <c r="I88" s="144">
        <f t="shared" si="12"/>
        <v>0</v>
      </c>
      <c r="J88" s="142">
        <f t="shared" si="13"/>
        <v>0</v>
      </c>
    </row>
    <row r="89" spans="2:10" ht="17.5" hidden="1" x14ac:dyDescent="0.35">
      <c r="B89" s="138">
        <f t="shared" si="10"/>
        <v>83</v>
      </c>
      <c r="C89" s="139">
        <v>0</v>
      </c>
      <c r="D89" s="139">
        <v>0</v>
      </c>
      <c r="E89" s="140">
        <f t="shared" si="7"/>
        <v>0</v>
      </c>
      <c r="F89" s="141" t="str">
        <f t="shared" si="8"/>
        <v>-</v>
      </c>
      <c r="G89" s="142">
        <f t="shared" si="11"/>
        <v>0</v>
      </c>
      <c r="H89" s="143" t="str">
        <f t="shared" si="9"/>
        <v>-</v>
      </c>
      <c r="I89" s="144">
        <f t="shared" si="12"/>
        <v>0</v>
      </c>
      <c r="J89" s="142">
        <f t="shared" si="13"/>
        <v>0</v>
      </c>
    </row>
    <row r="90" spans="2:10" ht="17.5" hidden="1" x14ac:dyDescent="0.35">
      <c r="B90" s="138">
        <f t="shared" si="10"/>
        <v>84</v>
      </c>
      <c r="C90" s="139">
        <v>0</v>
      </c>
      <c r="D90" s="139">
        <v>0</v>
      </c>
      <c r="E90" s="140">
        <f t="shared" si="7"/>
        <v>0</v>
      </c>
      <c r="F90" s="141" t="str">
        <f t="shared" si="8"/>
        <v>-</v>
      </c>
      <c r="G90" s="142">
        <f t="shared" si="11"/>
        <v>0</v>
      </c>
      <c r="H90" s="143" t="str">
        <f t="shared" si="9"/>
        <v>-</v>
      </c>
      <c r="I90" s="144">
        <f t="shared" si="12"/>
        <v>0</v>
      </c>
      <c r="J90" s="142">
        <f t="shared" si="13"/>
        <v>0</v>
      </c>
    </row>
    <row r="91" spans="2:10" ht="17.5" hidden="1" x14ac:dyDescent="0.35">
      <c r="B91" s="138">
        <f t="shared" si="10"/>
        <v>85</v>
      </c>
      <c r="C91" s="139">
        <v>0</v>
      </c>
      <c r="D91" s="139">
        <v>0</v>
      </c>
      <c r="E91" s="140">
        <f t="shared" si="7"/>
        <v>0</v>
      </c>
      <c r="F91" s="141" t="str">
        <f t="shared" si="8"/>
        <v>-</v>
      </c>
      <c r="G91" s="142">
        <f t="shared" si="11"/>
        <v>0</v>
      </c>
      <c r="H91" s="143" t="str">
        <f t="shared" si="9"/>
        <v>-</v>
      </c>
      <c r="I91" s="144">
        <f t="shared" si="12"/>
        <v>0</v>
      </c>
      <c r="J91" s="142">
        <f t="shared" si="13"/>
        <v>0</v>
      </c>
    </row>
    <row r="92" spans="2:10" ht="17.5" hidden="1" x14ac:dyDescent="0.35">
      <c r="B92" s="138">
        <f t="shared" si="10"/>
        <v>86</v>
      </c>
      <c r="C92" s="139">
        <v>0</v>
      </c>
      <c r="D92" s="139">
        <v>0</v>
      </c>
      <c r="E92" s="140">
        <f t="shared" si="7"/>
        <v>0</v>
      </c>
      <c r="F92" s="141" t="str">
        <f t="shared" si="8"/>
        <v>-</v>
      </c>
      <c r="G92" s="142">
        <f t="shared" si="11"/>
        <v>0</v>
      </c>
      <c r="H92" s="143" t="str">
        <f t="shared" si="9"/>
        <v>-</v>
      </c>
      <c r="I92" s="144">
        <f t="shared" si="12"/>
        <v>0</v>
      </c>
      <c r="J92" s="142">
        <f t="shared" si="13"/>
        <v>0</v>
      </c>
    </row>
    <row r="93" spans="2:10" ht="17.5" hidden="1" x14ac:dyDescent="0.35">
      <c r="B93" s="138">
        <f t="shared" si="10"/>
        <v>87</v>
      </c>
      <c r="C93" s="139">
        <v>0</v>
      </c>
      <c r="D93" s="139">
        <v>0</v>
      </c>
      <c r="E93" s="140">
        <f t="shared" si="7"/>
        <v>0</v>
      </c>
      <c r="F93" s="141" t="str">
        <f t="shared" si="8"/>
        <v>-</v>
      </c>
      <c r="G93" s="142">
        <f t="shared" si="11"/>
        <v>0</v>
      </c>
      <c r="H93" s="143" t="str">
        <f t="shared" si="9"/>
        <v>-</v>
      </c>
      <c r="I93" s="144">
        <f t="shared" si="12"/>
        <v>0</v>
      </c>
      <c r="J93" s="142">
        <f t="shared" si="13"/>
        <v>0</v>
      </c>
    </row>
    <row r="94" spans="2:10" ht="17.5" hidden="1" x14ac:dyDescent="0.35">
      <c r="B94" s="138">
        <f t="shared" si="10"/>
        <v>88</v>
      </c>
      <c r="C94" s="139">
        <v>0</v>
      </c>
      <c r="D94" s="139">
        <v>0</v>
      </c>
      <c r="E94" s="140">
        <f t="shared" si="7"/>
        <v>0</v>
      </c>
      <c r="F94" s="141" t="str">
        <f t="shared" si="8"/>
        <v>-</v>
      </c>
      <c r="G94" s="142">
        <f t="shared" si="11"/>
        <v>0</v>
      </c>
      <c r="H94" s="143" t="str">
        <f t="shared" si="9"/>
        <v>-</v>
      </c>
      <c r="I94" s="144">
        <f t="shared" si="12"/>
        <v>0</v>
      </c>
      <c r="J94" s="142">
        <f t="shared" si="13"/>
        <v>0</v>
      </c>
    </row>
    <row r="95" spans="2:10" ht="17.5" hidden="1" x14ac:dyDescent="0.35">
      <c r="B95" s="138">
        <f t="shared" si="10"/>
        <v>89</v>
      </c>
      <c r="C95" s="139">
        <v>0</v>
      </c>
      <c r="D95" s="139">
        <v>0</v>
      </c>
      <c r="E95" s="140">
        <f t="shared" si="7"/>
        <v>0</v>
      </c>
      <c r="F95" s="141" t="str">
        <f t="shared" si="8"/>
        <v>-</v>
      </c>
      <c r="G95" s="142">
        <f t="shared" si="11"/>
        <v>0</v>
      </c>
      <c r="H95" s="143" t="str">
        <f t="shared" si="9"/>
        <v>-</v>
      </c>
      <c r="I95" s="144">
        <f t="shared" si="12"/>
        <v>0</v>
      </c>
      <c r="J95" s="142">
        <f t="shared" si="13"/>
        <v>0</v>
      </c>
    </row>
    <row r="96" spans="2:10" ht="17.5" hidden="1" x14ac:dyDescent="0.35">
      <c r="B96" s="138">
        <f t="shared" si="10"/>
        <v>90</v>
      </c>
      <c r="C96" s="139">
        <v>0</v>
      </c>
      <c r="D96" s="139">
        <v>0</v>
      </c>
      <c r="E96" s="140">
        <f t="shared" si="7"/>
        <v>0</v>
      </c>
      <c r="F96" s="141" t="str">
        <f t="shared" si="8"/>
        <v>-</v>
      </c>
      <c r="G96" s="142">
        <f t="shared" si="11"/>
        <v>0</v>
      </c>
      <c r="H96" s="143" t="str">
        <f t="shared" si="9"/>
        <v>-</v>
      </c>
      <c r="I96" s="144">
        <f t="shared" si="12"/>
        <v>0</v>
      </c>
      <c r="J96" s="142">
        <f t="shared" si="13"/>
        <v>0</v>
      </c>
    </row>
    <row r="97" spans="2:10" ht="17.5" hidden="1" x14ac:dyDescent="0.35">
      <c r="B97" s="138">
        <f t="shared" si="10"/>
        <v>91</v>
      </c>
      <c r="C97" s="139">
        <v>0</v>
      </c>
      <c r="D97" s="139">
        <v>0</v>
      </c>
      <c r="E97" s="140">
        <f t="shared" si="7"/>
        <v>0</v>
      </c>
      <c r="F97" s="141" t="str">
        <f t="shared" si="8"/>
        <v>-</v>
      </c>
      <c r="G97" s="142">
        <f t="shared" si="11"/>
        <v>0</v>
      </c>
      <c r="H97" s="143" t="str">
        <f t="shared" si="9"/>
        <v>-</v>
      </c>
      <c r="I97" s="144">
        <f t="shared" si="12"/>
        <v>0</v>
      </c>
      <c r="J97" s="142">
        <f t="shared" si="13"/>
        <v>0</v>
      </c>
    </row>
    <row r="98" spans="2:10" ht="17.5" hidden="1" x14ac:dyDescent="0.35">
      <c r="B98" s="138">
        <f t="shared" si="10"/>
        <v>92</v>
      </c>
      <c r="C98" s="139">
        <v>0</v>
      </c>
      <c r="D98" s="139">
        <v>0</v>
      </c>
      <c r="E98" s="140">
        <f t="shared" si="7"/>
        <v>0</v>
      </c>
      <c r="F98" s="141" t="str">
        <f t="shared" si="8"/>
        <v>-</v>
      </c>
      <c r="G98" s="142">
        <f t="shared" si="11"/>
        <v>0</v>
      </c>
      <c r="H98" s="143" t="str">
        <f t="shared" si="9"/>
        <v>-</v>
      </c>
      <c r="I98" s="144">
        <f t="shared" si="12"/>
        <v>0</v>
      </c>
      <c r="J98" s="142">
        <f t="shared" si="13"/>
        <v>0</v>
      </c>
    </row>
    <row r="99" spans="2:10" ht="17.5" hidden="1" x14ac:dyDescent="0.35">
      <c r="B99" s="138">
        <f t="shared" si="10"/>
        <v>93</v>
      </c>
      <c r="C99" s="139">
        <v>0</v>
      </c>
      <c r="D99" s="139">
        <v>0</v>
      </c>
      <c r="E99" s="140">
        <f t="shared" si="7"/>
        <v>0</v>
      </c>
      <c r="F99" s="141" t="str">
        <f t="shared" si="8"/>
        <v>-</v>
      </c>
      <c r="G99" s="142">
        <f t="shared" si="11"/>
        <v>0</v>
      </c>
      <c r="H99" s="143" t="str">
        <f t="shared" si="9"/>
        <v>-</v>
      </c>
      <c r="I99" s="144">
        <f t="shared" si="12"/>
        <v>0</v>
      </c>
      <c r="J99" s="142">
        <f t="shared" si="13"/>
        <v>0</v>
      </c>
    </row>
    <row r="100" spans="2:10" ht="17.5" hidden="1" x14ac:dyDescent="0.35">
      <c r="B100" s="138">
        <f t="shared" si="10"/>
        <v>94</v>
      </c>
      <c r="C100" s="139">
        <v>0</v>
      </c>
      <c r="D100" s="139">
        <v>0</v>
      </c>
      <c r="E100" s="140">
        <f t="shared" si="7"/>
        <v>0</v>
      </c>
      <c r="F100" s="141" t="str">
        <f t="shared" si="8"/>
        <v>-</v>
      </c>
      <c r="G100" s="142">
        <f t="shared" si="11"/>
        <v>0</v>
      </c>
      <c r="H100" s="143" t="str">
        <f t="shared" si="9"/>
        <v>-</v>
      </c>
      <c r="I100" s="144">
        <f t="shared" si="12"/>
        <v>0</v>
      </c>
      <c r="J100" s="142">
        <f t="shared" si="13"/>
        <v>0</v>
      </c>
    </row>
    <row r="101" spans="2:10" ht="17.5" hidden="1" x14ac:dyDescent="0.35">
      <c r="B101" s="138">
        <f t="shared" si="10"/>
        <v>95</v>
      </c>
      <c r="C101" s="139">
        <v>0</v>
      </c>
      <c r="D101" s="139">
        <v>0</v>
      </c>
      <c r="E101" s="140">
        <f t="shared" si="7"/>
        <v>0</v>
      </c>
      <c r="F101" s="141" t="str">
        <f t="shared" si="8"/>
        <v>-</v>
      </c>
      <c r="G101" s="142">
        <f t="shared" si="11"/>
        <v>0</v>
      </c>
      <c r="H101" s="143" t="str">
        <f t="shared" si="9"/>
        <v>-</v>
      </c>
      <c r="I101" s="144">
        <f t="shared" si="12"/>
        <v>0</v>
      </c>
      <c r="J101" s="142">
        <f t="shared" si="13"/>
        <v>0</v>
      </c>
    </row>
    <row r="102" spans="2:10" ht="17.5" hidden="1" x14ac:dyDescent="0.35">
      <c r="B102" s="138">
        <f t="shared" si="10"/>
        <v>96</v>
      </c>
      <c r="C102" s="139">
        <v>0</v>
      </c>
      <c r="D102" s="139">
        <v>0</v>
      </c>
      <c r="E102" s="140">
        <f t="shared" si="7"/>
        <v>0</v>
      </c>
      <c r="F102" s="141" t="str">
        <f t="shared" si="8"/>
        <v>-</v>
      </c>
      <c r="G102" s="142">
        <f t="shared" si="11"/>
        <v>0</v>
      </c>
      <c r="H102" s="143" t="str">
        <f t="shared" si="9"/>
        <v>-</v>
      </c>
      <c r="I102" s="144">
        <f t="shared" si="12"/>
        <v>0</v>
      </c>
      <c r="J102" s="142">
        <f t="shared" si="13"/>
        <v>0</v>
      </c>
    </row>
    <row r="103" spans="2:10" ht="17.5" hidden="1" x14ac:dyDescent="0.35">
      <c r="B103" s="138">
        <f t="shared" si="10"/>
        <v>97</v>
      </c>
      <c r="C103" s="139">
        <v>0</v>
      </c>
      <c r="D103" s="139">
        <v>0</v>
      </c>
      <c r="E103" s="140">
        <f t="shared" si="7"/>
        <v>0</v>
      </c>
      <c r="F103" s="141" t="str">
        <f t="shared" si="8"/>
        <v>-</v>
      </c>
      <c r="G103" s="142">
        <f t="shared" si="11"/>
        <v>0</v>
      </c>
      <c r="H103" s="143" t="str">
        <f t="shared" si="9"/>
        <v>-</v>
      </c>
      <c r="I103" s="144">
        <f t="shared" si="12"/>
        <v>0</v>
      </c>
      <c r="J103" s="142">
        <f t="shared" si="13"/>
        <v>0</v>
      </c>
    </row>
    <row r="104" spans="2:10" ht="17.5" hidden="1" x14ac:dyDescent="0.35">
      <c r="B104" s="138">
        <f t="shared" si="10"/>
        <v>98</v>
      </c>
      <c r="C104" s="139">
        <v>0</v>
      </c>
      <c r="D104" s="139">
        <v>0</v>
      </c>
      <c r="E104" s="140">
        <f t="shared" si="7"/>
        <v>0</v>
      </c>
      <c r="F104" s="141" t="str">
        <f t="shared" si="8"/>
        <v>-</v>
      </c>
      <c r="G104" s="142">
        <f t="shared" si="11"/>
        <v>0</v>
      </c>
      <c r="H104" s="143" t="str">
        <f t="shared" si="9"/>
        <v>-</v>
      </c>
      <c r="I104" s="144">
        <f t="shared" si="12"/>
        <v>0</v>
      </c>
      <c r="J104" s="142">
        <f t="shared" si="13"/>
        <v>0</v>
      </c>
    </row>
    <row r="105" spans="2:10" ht="17.5" hidden="1" x14ac:dyDescent="0.35">
      <c r="B105" s="138">
        <f t="shared" si="10"/>
        <v>99</v>
      </c>
      <c r="C105" s="139">
        <v>0</v>
      </c>
      <c r="D105" s="139">
        <v>0</v>
      </c>
      <c r="E105" s="140">
        <f t="shared" si="7"/>
        <v>0</v>
      </c>
      <c r="F105" s="141" t="str">
        <f t="shared" si="8"/>
        <v>-</v>
      </c>
      <c r="G105" s="142">
        <f t="shared" si="11"/>
        <v>0</v>
      </c>
      <c r="H105" s="143" t="str">
        <f t="shared" si="9"/>
        <v>-</v>
      </c>
      <c r="I105" s="144">
        <f t="shared" si="12"/>
        <v>0</v>
      </c>
      <c r="J105" s="142">
        <f t="shared" si="13"/>
        <v>0</v>
      </c>
    </row>
    <row r="106" spans="2:10" ht="17.5" hidden="1" x14ac:dyDescent="0.35">
      <c r="B106" s="138">
        <f t="shared" si="10"/>
        <v>100</v>
      </c>
      <c r="C106" s="139">
        <v>0</v>
      </c>
      <c r="D106" s="139">
        <v>0</v>
      </c>
      <c r="E106" s="140">
        <f t="shared" si="7"/>
        <v>0</v>
      </c>
      <c r="F106" s="141" t="str">
        <f t="shared" si="8"/>
        <v>-</v>
      </c>
      <c r="G106" s="142">
        <f t="shared" si="11"/>
        <v>0</v>
      </c>
      <c r="H106" s="143" t="str">
        <f t="shared" si="9"/>
        <v>-</v>
      </c>
      <c r="I106" s="144">
        <f t="shared" si="12"/>
        <v>0</v>
      </c>
      <c r="J106" s="142">
        <f t="shared" si="13"/>
        <v>0</v>
      </c>
    </row>
    <row r="107" spans="2:10" ht="17.5" hidden="1" x14ac:dyDescent="0.35">
      <c r="B107" s="138">
        <f t="shared" si="10"/>
        <v>101</v>
      </c>
      <c r="C107" s="139">
        <v>0</v>
      </c>
      <c r="D107" s="139">
        <v>0</v>
      </c>
      <c r="E107" s="140">
        <f t="shared" si="7"/>
        <v>0</v>
      </c>
      <c r="F107" s="141" t="str">
        <f t="shared" si="8"/>
        <v>-</v>
      </c>
      <c r="G107" s="142">
        <f t="shared" si="11"/>
        <v>0</v>
      </c>
      <c r="H107" s="143" t="str">
        <f t="shared" si="9"/>
        <v>-</v>
      </c>
      <c r="I107" s="144">
        <f t="shared" si="12"/>
        <v>0</v>
      </c>
      <c r="J107" s="142">
        <f t="shared" si="13"/>
        <v>0</v>
      </c>
    </row>
    <row r="108" spans="2:10" ht="17.5" hidden="1" x14ac:dyDescent="0.35">
      <c r="B108" s="138">
        <f t="shared" si="10"/>
        <v>102</v>
      </c>
      <c r="C108" s="139">
        <v>0</v>
      </c>
      <c r="D108" s="139">
        <v>0</v>
      </c>
      <c r="E108" s="140">
        <f t="shared" si="7"/>
        <v>0</v>
      </c>
      <c r="F108" s="141" t="str">
        <f t="shared" si="8"/>
        <v>-</v>
      </c>
      <c r="G108" s="142">
        <f t="shared" si="11"/>
        <v>0</v>
      </c>
      <c r="H108" s="143" t="str">
        <f t="shared" si="9"/>
        <v>-</v>
      </c>
      <c r="I108" s="144">
        <f t="shared" si="12"/>
        <v>0</v>
      </c>
      <c r="J108" s="142">
        <f t="shared" si="13"/>
        <v>0</v>
      </c>
    </row>
    <row r="109" spans="2:10" ht="17.5" hidden="1" x14ac:dyDescent="0.35">
      <c r="B109" s="138">
        <f t="shared" si="10"/>
        <v>103</v>
      </c>
      <c r="C109" s="139">
        <v>0</v>
      </c>
      <c r="D109" s="139">
        <v>0</v>
      </c>
      <c r="E109" s="140">
        <f t="shared" si="7"/>
        <v>0</v>
      </c>
      <c r="F109" s="141" t="str">
        <f t="shared" si="8"/>
        <v>-</v>
      </c>
      <c r="G109" s="142">
        <f t="shared" si="11"/>
        <v>0</v>
      </c>
      <c r="H109" s="143" t="str">
        <f t="shared" si="9"/>
        <v>-</v>
      </c>
      <c r="I109" s="144">
        <f t="shared" si="12"/>
        <v>0</v>
      </c>
      <c r="J109" s="142">
        <f t="shared" si="13"/>
        <v>0</v>
      </c>
    </row>
    <row r="110" spans="2:10" ht="17.5" hidden="1" x14ac:dyDescent="0.35">
      <c r="B110" s="138">
        <f t="shared" si="10"/>
        <v>104</v>
      </c>
      <c r="C110" s="139">
        <v>0</v>
      </c>
      <c r="D110" s="139">
        <v>0</v>
      </c>
      <c r="E110" s="140">
        <f t="shared" si="7"/>
        <v>0</v>
      </c>
      <c r="F110" s="141" t="str">
        <f t="shared" si="8"/>
        <v>-</v>
      </c>
      <c r="G110" s="142">
        <f t="shared" si="11"/>
        <v>0</v>
      </c>
      <c r="H110" s="143" t="str">
        <f t="shared" si="9"/>
        <v>-</v>
      </c>
      <c r="I110" s="144">
        <f t="shared" si="12"/>
        <v>0</v>
      </c>
      <c r="J110" s="142">
        <f t="shared" si="13"/>
        <v>0</v>
      </c>
    </row>
    <row r="111" spans="2:10" ht="17.5" hidden="1" x14ac:dyDescent="0.35">
      <c r="B111" s="138">
        <f t="shared" si="10"/>
        <v>105</v>
      </c>
      <c r="C111" s="139">
        <v>0</v>
      </c>
      <c r="D111" s="139">
        <v>0</v>
      </c>
      <c r="E111" s="140">
        <f t="shared" si="7"/>
        <v>0</v>
      </c>
      <c r="F111" s="141" t="str">
        <f t="shared" si="8"/>
        <v>-</v>
      </c>
      <c r="G111" s="142">
        <f t="shared" si="11"/>
        <v>0</v>
      </c>
      <c r="H111" s="143" t="str">
        <f t="shared" si="9"/>
        <v>-</v>
      </c>
      <c r="I111" s="144">
        <f t="shared" si="12"/>
        <v>0</v>
      </c>
      <c r="J111" s="142">
        <f t="shared" si="13"/>
        <v>0</v>
      </c>
    </row>
    <row r="112" spans="2:10" ht="17.5" hidden="1" x14ac:dyDescent="0.35">
      <c r="B112" s="138">
        <f t="shared" si="10"/>
        <v>106</v>
      </c>
      <c r="C112" s="139">
        <v>0</v>
      </c>
      <c r="D112" s="139">
        <v>0</v>
      </c>
      <c r="E112" s="140">
        <f t="shared" si="7"/>
        <v>0</v>
      </c>
      <c r="F112" s="141" t="str">
        <f t="shared" si="8"/>
        <v>-</v>
      </c>
      <c r="G112" s="142">
        <f t="shared" si="11"/>
        <v>0</v>
      </c>
      <c r="H112" s="143" t="str">
        <f t="shared" si="9"/>
        <v>-</v>
      </c>
      <c r="I112" s="144">
        <f t="shared" si="12"/>
        <v>0</v>
      </c>
      <c r="J112" s="142">
        <f t="shared" si="13"/>
        <v>0</v>
      </c>
    </row>
    <row r="113" spans="1:10" ht="17.5" hidden="1" x14ac:dyDescent="0.35">
      <c r="B113" s="138">
        <f t="shared" si="10"/>
        <v>107</v>
      </c>
      <c r="C113" s="139">
        <v>0</v>
      </c>
      <c r="D113" s="139">
        <v>0</v>
      </c>
      <c r="E113" s="140">
        <f t="shared" si="7"/>
        <v>0</v>
      </c>
      <c r="F113" s="141" t="str">
        <f t="shared" si="8"/>
        <v>-</v>
      </c>
      <c r="G113" s="142">
        <f t="shared" si="11"/>
        <v>0</v>
      </c>
      <c r="H113" s="143" t="str">
        <f t="shared" si="9"/>
        <v>-</v>
      </c>
      <c r="I113" s="144">
        <f t="shared" si="12"/>
        <v>0</v>
      </c>
      <c r="J113" s="142">
        <f t="shared" si="13"/>
        <v>0</v>
      </c>
    </row>
    <row r="114" spans="1:10" ht="17.5" hidden="1" x14ac:dyDescent="0.35">
      <c r="B114" s="138">
        <f t="shared" si="10"/>
        <v>108</v>
      </c>
      <c r="C114" s="139">
        <v>0</v>
      </c>
      <c r="D114" s="139">
        <v>0</v>
      </c>
      <c r="E114" s="140">
        <f t="shared" si="7"/>
        <v>0</v>
      </c>
      <c r="F114" s="141" t="str">
        <f t="shared" si="8"/>
        <v>-</v>
      </c>
      <c r="G114" s="142">
        <f t="shared" si="11"/>
        <v>0</v>
      </c>
      <c r="H114" s="143" t="str">
        <f t="shared" si="9"/>
        <v>-</v>
      </c>
      <c r="I114" s="144">
        <f t="shared" si="12"/>
        <v>0</v>
      </c>
      <c r="J114" s="142">
        <f t="shared" si="13"/>
        <v>0</v>
      </c>
    </row>
    <row r="115" spans="1:10" ht="17.5" hidden="1" x14ac:dyDescent="0.35">
      <c r="B115" s="138">
        <f t="shared" si="10"/>
        <v>109</v>
      </c>
      <c r="C115" s="139">
        <v>0</v>
      </c>
      <c r="D115" s="139">
        <v>0</v>
      </c>
      <c r="E115" s="140">
        <f t="shared" si="7"/>
        <v>0</v>
      </c>
      <c r="F115" s="141" t="str">
        <f t="shared" si="8"/>
        <v>-</v>
      </c>
      <c r="G115" s="142">
        <f t="shared" si="11"/>
        <v>0</v>
      </c>
      <c r="H115" s="143" t="str">
        <f t="shared" si="9"/>
        <v>-</v>
      </c>
      <c r="I115" s="144">
        <f t="shared" si="12"/>
        <v>0</v>
      </c>
      <c r="J115" s="142">
        <f t="shared" si="13"/>
        <v>0</v>
      </c>
    </row>
    <row r="116" spans="1:10" ht="17.5" hidden="1" x14ac:dyDescent="0.35">
      <c r="B116" s="138">
        <f t="shared" si="10"/>
        <v>110</v>
      </c>
      <c r="C116" s="139">
        <v>0</v>
      </c>
      <c r="D116" s="139">
        <v>0</v>
      </c>
      <c r="E116" s="140">
        <f t="shared" si="7"/>
        <v>0</v>
      </c>
      <c r="F116" s="141" t="str">
        <f t="shared" si="8"/>
        <v>-</v>
      </c>
      <c r="G116" s="142">
        <f t="shared" si="11"/>
        <v>0</v>
      </c>
      <c r="H116" s="143" t="str">
        <f t="shared" si="9"/>
        <v>-</v>
      </c>
      <c r="I116" s="144">
        <f t="shared" si="12"/>
        <v>0</v>
      </c>
      <c r="J116" s="142">
        <f t="shared" si="13"/>
        <v>0</v>
      </c>
    </row>
    <row r="117" spans="1:10" ht="17.5" hidden="1" x14ac:dyDescent="0.35">
      <c r="B117" s="138">
        <f t="shared" si="10"/>
        <v>111</v>
      </c>
      <c r="C117" s="139">
        <v>0</v>
      </c>
      <c r="D117" s="139">
        <v>0</v>
      </c>
      <c r="E117" s="140">
        <f t="shared" si="7"/>
        <v>0</v>
      </c>
      <c r="F117" s="141" t="str">
        <f t="shared" si="8"/>
        <v>-</v>
      </c>
      <c r="G117" s="142">
        <f t="shared" si="11"/>
        <v>0</v>
      </c>
      <c r="H117" s="143" t="str">
        <f t="shared" si="9"/>
        <v>-</v>
      </c>
      <c r="I117" s="144">
        <f t="shared" si="12"/>
        <v>0</v>
      </c>
      <c r="J117" s="142">
        <f t="shared" si="13"/>
        <v>0</v>
      </c>
    </row>
    <row r="118" spans="1:10" ht="17.5" hidden="1" x14ac:dyDescent="0.35">
      <c r="B118" s="138">
        <f t="shared" si="10"/>
        <v>112</v>
      </c>
      <c r="C118" s="139">
        <v>0</v>
      </c>
      <c r="D118" s="139">
        <v>0</v>
      </c>
      <c r="E118" s="140">
        <f t="shared" si="7"/>
        <v>0</v>
      </c>
      <c r="F118" s="141" t="str">
        <f t="shared" si="8"/>
        <v>-</v>
      </c>
      <c r="G118" s="142">
        <f t="shared" si="11"/>
        <v>0</v>
      </c>
      <c r="H118" s="143" t="str">
        <f t="shared" si="9"/>
        <v>-</v>
      </c>
      <c r="I118" s="144">
        <f t="shared" si="12"/>
        <v>0</v>
      </c>
      <c r="J118" s="142">
        <f t="shared" si="13"/>
        <v>0</v>
      </c>
    </row>
    <row r="119" spans="1:10" ht="17.5" hidden="1" x14ac:dyDescent="0.35">
      <c r="B119" s="138">
        <f t="shared" si="10"/>
        <v>113</v>
      </c>
      <c r="C119" s="139">
        <v>0</v>
      </c>
      <c r="D119" s="139">
        <v>0</v>
      </c>
      <c r="E119" s="140">
        <f t="shared" si="7"/>
        <v>0</v>
      </c>
      <c r="F119" s="141" t="str">
        <f t="shared" si="8"/>
        <v>-</v>
      </c>
      <c r="G119" s="142">
        <f t="shared" si="11"/>
        <v>0</v>
      </c>
      <c r="H119" s="143" t="str">
        <f t="shared" si="9"/>
        <v>-</v>
      </c>
      <c r="I119" s="144">
        <f t="shared" si="12"/>
        <v>0</v>
      </c>
      <c r="J119" s="142">
        <f t="shared" si="13"/>
        <v>0</v>
      </c>
    </row>
    <row r="120" spans="1:10" ht="17.5" hidden="1" x14ac:dyDescent="0.35">
      <c r="B120" s="138">
        <f t="shared" si="10"/>
        <v>114</v>
      </c>
      <c r="C120" s="139">
        <v>0</v>
      </c>
      <c r="D120" s="139">
        <v>0</v>
      </c>
      <c r="E120" s="140">
        <f t="shared" si="7"/>
        <v>0</v>
      </c>
      <c r="F120" s="141" t="str">
        <f t="shared" si="8"/>
        <v>-</v>
      </c>
      <c r="G120" s="142">
        <f t="shared" si="11"/>
        <v>0</v>
      </c>
      <c r="H120" s="143" t="str">
        <f t="shared" si="9"/>
        <v>-</v>
      </c>
      <c r="I120" s="144">
        <f t="shared" si="12"/>
        <v>0</v>
      </c>
      <c r="J120" s="142">
        <f t="shared" si="13"/>
        <v>0</v>
      </c>
    </row>
    <row r="121" spans="1:10" ht="17.5" hidden="1" x14ac:dyDescent="0.35">
      <c r="B121" s="138">
        <f t="shared" si="10"/>
        <v>115</v>
      </c>
      <c r="C121" s="139">
        <v>0</v>
      </c>
      <c r="D121" s="139">
        <v>0</v>
      </c>
      <c r="E121" s="140">
        <f t="shared" si="7"/>
        <v>0</v>
      </c>
      <c r="F121" s="141" t="str">
        <f t="shared" si="8"/>
        <v>-</v>
      </c>
      <c r="G121" s="142">
        <f t="shared" si="11"/>
        <v>0</v>
      </c>
      <c r="H121" s="143" t="str">
        <f t="shared" si="9"/>
        <v>-</v>
      </c>
      <c r="I121" s="144">
        <f t="shared" si="12"/>
        <v>0</v>
      </c>
      <c r="J121" s="142">
        <f t="shared" si="13"/>
        <v>0</v>
      </c>
    </row>
    <row r="122" spans="1:10" ht="17.5" hidden="1" x14ac:dyDescent="0.35">
      <c r="B122" s="138">
        <f t="shared" si="10"/>
        <v>116</v>
      </c>
      <c r="C122" s="139">
        <v>0</v>
      </c>
      <c r="D122" s="139">
        <v>0</v>
      </c>
      <c r="E122" s="140">
        <f t="shared" si="7"/>
        <v>0</v>
      </c>
      <c r="F122" s="141" t="str">
        <f t="shared" si="8"/>
        <v>-</v>
      </c>
      <c r="G122" s="142">
        <f t="shared" si="11"/>
        <v>0</v>
      </c>
      <c r="H122" s="143" t="str">
        <f t="shared" si="9"/>
        <v>-</v>
      </c>
      <c r="I122" s="144">
        <f t="shared" si="12"/>
        <v>0</v>
      </c>
      <c r="J122" s="142">
        <f t="shared" si="13"/>
        <v>0</v>
      </c>
    </row>
    <row r="123" spans="1:10" ht="17.5" hidden="1" x14ac:dyDescent="0.35">
      <c r="B123" s="138">
        <f t="shared" si="10"/>
        <v>117</v>
      </c>
      <c r="C123" s="139">
        <v>0</v>
      </c>
      <c r="D123" s="139">
        <v>0</v>
      </c>
      <c r="E123" s="140">
        <f t="shared" si="7"/>
        <v>0</v>
      </c>
      <c r="F123" s="141" t="str">
        <f t="shared" si="8"/>
        <v>-</v>
      </c>
      <c r="G123" s="142">
        <f t="shared" si="11"/>
        <v>0</v>
      </c>
      <c r="H123" s="143" t="str">
        <f t="shared" si="9"/>
        <v>-</v>
      </c>
      <c r="I123" s="144">
        <f t="shared" si="12"/>
        <v>0</v>
      </c>
      <c r="J123" s="142">
        <f t="shared" si="13"/>
        <v>0</v>
      </c>
    </row>
    <row r="124" spans="1:10" ht="17.5" hidden="1" x14ac:dyDescent="0.35">
      <c r="B124" s="138">
        <f t="shared" si="10"/>
        <v>118</v>
      </c>
      <c r="C124" s="139">
        <v>0</v>
      </c>
      <c r="D124" s="139">
        <v>0</v>
      </c>
      <c r="E124" s="140">
        <f t="shared" si="7"/>
        <v>0</v>
      </c>
      <c r="F124" s="141" t="str">
        <f t="shared" si="8"/>
        <v>-</v>
      </c>
      <c r="G124" s="142">
        <f t="shared" si="11"/>
        <v>0</v>
      </c>
      <c r="H124" s="143" t="str">
        <f t="shared" si="9"/>
        <v>-</v>
      </c>
      <c r="I124" s="144">
        <f t="shared" si="12"/>
        <v>0</v>
      </c>
      <c r="J124" s="142">
        <f t="shared" si="13"/>
        <v>0</v>
      </c>
    </row>
    <row r="125" spans="1:10" ht="17.5" hidden="1" x14ac:dyDescent="0.35">
      <c r="B125" s="138">
        <f t="shared" si="10"/>
        <v>119</v>
      </c>
      <c r="C125" s="139">
        <v>0</v>
      </c>
      <c r="D125" s="139">
        <v>0</v>
      </c>
      <c r="E125" s="140">
        <f t="shared" si="7"/>
        <v>0</v>
      </c>
      <c r="F125" s="141" t="str">
        <f t="shared" si="8"/>
        <v>-</v>
      </c>
      <c r="G125" s="142">
        <f t="shared" si="11"/>
        <v>0</v>
      </c>
      <c r="H125" s="143" t="str">
        <f t="shared" si="9"/>
        <v>-</v>
      </c>
      <c r="I125" s="144">
        <f t="shared" si="12"/>
        <v>0</v>
      </c>
      <c r="J125" s="142">
        <f t="shared" si="13"/>
        <v>0</v>
      </c>
    </row>
    <row r="126" spans="1:10" ht="18" hidden="1" thickBot="1" x14ac:dyDescent="0.4">
      <c r="B126" s="146">
        <f t="shared" si="10"/>
        <v>120</v>
      </c>
      <c r="C126" s="147">
        <v>0</v>
      </c>
      <c r="D126" s="147">
        <v>0</v>
      </c>
      <c r="E126" s="148">
        <f t="shared" si="7"/>
        <v>0</v>
      </c>
      <c r="F126" s="149" t="str">
        <f t="shared" si="8"/>
        <v>-</v>
      </c>
      <c r="G126" s="150">
        <f t="shared" si="11"/>
        <v>0</v>
      </c>
      <c r="H126" s="151" t="str">
        <f t="shared" si="9"/>
        <v>-</v>
      </c>
      <c r="I126" s="152">
        <f t="shared" si="12"/>
        <v>0</v>
      </c>
      <c r="J126" s="150">
        <f t="shared" si="13"/>
        <v>0</v>
      </c>
    </row>
    <row r="127" spans="1:10" ht="18" thickBot="1" x14ac:dyDescent="0.4">
      <c r="A127" t="s">
        <v>110</v>
      </c>
      <c r="B127" s="153" t="s">
        <v>101</v>
      </c>
      <c r="C127" s="154"/>
      <c r="D127" s="154"/>
      <c r="E127" s="154"/>
      <c r="F127" s="154"/>
      <c r="G127" s="155">
        <f>SUM(G6:G126)</f>
        <v>15820.10373090535</v>
      </c>
      <c r="H127" s="156"/>
      <c r="I127" s="157">
        <f>SUM(I6:I126)</f>
        <v>4.7439243644475937E-9</v>
      </c>
      <c r="J127" s="3"/>
    </row>
    <row r="128" spans="1:10" ht="18" thickBot="1" x14ac:dyDescent="0.4">
      <c r="B128" s="158" t="s">
        <v>102</v>
      </c>
      <c r="C128" s="159"/>
      <c r="D128" s="159"/>
      <c r="E128" s="159"/>
      <c r="F128" s="159"/>
      <c r="G128" s="160">
        <f>J7</f>
        <v>2465.0899857199124</v>
      </c>
      <c r="H128" s="161"/>
      <c r="I128" s="161"/>
      <c r="J128" s="3"/>
    </row>
    <row r="129" spans="1:10" ht="18" thickBot="1" x14ac:dyDescent="0.4">
      <c r="A129" t="s">
        <v>111</v>
      </c>
      <c r="B129" s="162" t="s">
        <v>103</v>
      </c>
      <c r="C129" s="163"/>
      <c r="D129" s="163"/>
      <c r="E129" s="163"/>
      <c r="F129" s="163"/>
      <c r="G129" s="164">
        <f>IRR(E6:E126)</f>
        <v>9.4630280500026753E-2</v>
      </c>
      <c r="H129" s="165"/>
      <c r="I129" s="165"/>
      <c r="J129" s="3"/>
    </row>
    <row r="130" spans="1:10" ht="18" thickBot="1" x14ac:dyDescent="0.4">
      <c r="B130" s="153" t="s">
        <v>104</v>
      </c>
      <c r="C130" s="154"/>
      <c r="D130" s="154"/>
      <c r="E130" s="154"/>
      <c r="F130" s="154"/>
      <c r="G130" s="166">
        <f>NPER(C4,G132,G6,0)</f>
        <v>9.6725552130082733</v>
      </c>
      <c r="H130" s="167"/>
      <c r="I130" s="167"/>
      <c r="J130" s="3"/>
    </row>
    <row r="131" spans="1:10" hidden="1" x14ac:dyDescent="0.25">
      <c r="B131" s="119" t="s">
        <v>105</v>
      </c>
      <c r="G131" s="168">
        <f>SUM(G7:G126)</f>
        <v>755820.10373090534</v>
      </c>
      <c r="H131" s="168"/>
      <c r="I131" s="168"/>
    </row>
    <row r="132" spans="1:10" hidden="1" x14ac:dyDescent="0.25">
      <c r="B132" s="119" t="s">
        <v>106</v>
      </c>
      <c r="G132" s="169">
        <f>PMT(C4,C3,G131,0)*-1</f>
        <v>117771.95651840491</v>
      </c>
      <c r="H132" s="169"/>
      <c r="I132" s="169"/>
    </row>
    <row r="134" spans="1:10" ht="17.5" x14ac:dyDescent="0.35">
      <c r="B134" s="3" t="s">
        <v>107</v>
      </c>
    </row>
    <row r="135" spans="1:10" ht="78.650000000000006" customHeight="1" x14ac:dyDescent="0.25">
      <c r="B135" s="431" t="str">
        <f>CONCATENATE("Da nutidsværdien er ",IF(G127&gt;=0,"positiv med ","negativ med "),"kr. ",ROUND(G127,0)," er investeringen ",IF(G127&gt;=0,"rentabel ","ikke rentabel "),"og bør ",IF(G127&gt;=0,"foretages. ","ikke foretages. "),"Den interne rente er på ",ROUND(G129,4)*100," hvilket er ",IF(ROUND((G129-C4),4)*100&gt;0,ROUND((G129-C4),4)*100,ROUND((G129-C4),4)*-100)," %-point ",IF(C4&lt;=G129,"over ","under "),"kalkulationsrenten på ",ROUND(C4,2)*100," %. ","Hvis man omregner nutidsværdien til en annuitet bliver det årlige ",IF(G127&gt;=0,"overskud ","underskud "),"på kr. ",ROUND(G128,0),". ","Både den ",IF(G127&gt;=0,"postive ","negative "),"nutidsværdi og det at den interne rente er ",IF(G127&gt;=0,"over ","under "),"kalkulationsrenten bekræfter os i at investeringen ",IF(G127&gt;=0,"bør foretages.","ikke bør foretages."))</f>
        <v>Da nutidsværdien er positiv med kr. 15820 er investeringen rentabel og bør foretages. Den interne rente er på 9,46 hvilket er 0,46 %-point over kalkulationsrenten på 9 %. Hvis man omregner nutidsværdien til en annuitet bliver det årlige overskud på kr. 2465. Både den postive nutidsværdi og det at den interne rente er over kalkulationsrenten bekræfter os i at investeringen bør foretages.</v>
      </c>
      <c r="C135" s="431"/>
      <c r="D135" s="431"/>
      <c r="E135" s="431"/>
      <c r="F135" s="431"/>
      <c r="G135" s="431"/>
    </row>
    <row r="136" spans="1:10" x14ac:dyDescent="0.25">
      <c r="A136" t="s">
        <v>112</v>
      </c>
      <c r="B136" s="65" t="s">
        <v>113</v>
      </c>
      <c r="C136" s="65"/>
    </row>
    <row r="137" spans="1:10" x14ac:dyDescent="0.25">
      <c r="B137" s="59" t="s">
        <v>114</v>
      </c>
      <c r="C137" s="65"/>
      <c r="G137" s="60">
        <v>12000</v>
      </c>
    </row>
    <row r="138" spans="1:10" x14ac:dyDescent="0.25">
      <c r="B138" s="59" t="s">
        <v>115</v>
      </c>
      <c r="G138" s="60">
        <f>G128</f>
        <v>2465.0899857199124</v>
      </c>
    </row>
    <row r="139" spans="1:10" x14ac:dyDescent="0.25">
      <c r="B139" s="59" t="s">
        <v>116</v>
      </c>
      <c r="G139" s="60">
        <f>G137+G138</f>
        <v>14465.089985719913</v>
      </c>
    </row>
    <row r="140" spans="1:10" x14ac:dyDescent="0.25">
      <c r="G140" s="60"/>
    </row>
    <row r="141" spans="1:10" x14ac:dyDescent="0.25">
      <c r="A141" t="s">
        <v>117</v>
      </c>
      <c r="B141" t="s">
        <v>118</v>
      </c>
      <c r="G141" s="60"/>
    </row>
    <row r="142" spans="1:10" x14ac:dyDescent="0.25">
      <c r="B142" t="s">
        <v>114</v>
      </c>
      <c r="G142" s="60">
        <f>725000*0.1</f>
        <v>72500</v>
      </c>
    </row>
    <row r="143" spans="1:10" x14ac:dyDescent="0.25">
      <c r="B143" t="s">
        <v>257</v>
      </c>
      <c r="G143" s="60">
        <f>G127/F16</f>
        <v>37451.938900824571</v>
      </c>
    </row>
    <row r="144" spans="1:10" x14ac:dyDescent="0.25">
      <c r="B144" t="s">
        <v>119</v>
      </c>
      <c r="G144" s="60">
        <f>G142-G143</f>
        <v>35048.061099175429</v>
      </c>
    </row>
  </sheetData>
  <mergeCells count="2">
    <mergeCell ref="B1:D1"/>
    <mergeCell ref="B135:G135"/>
  </mergeCells>
  <pageMargins left="0.78740157480314965" right="0.39370078740157483" top="0.98425196850393704" bottom="0.98425196850393704" header="0" footer="0"/>
  <pageSetup paperSize="9" scale="7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5"/>
  <sheetViews>
    <sheetView topLeftCell="A6" zoomScale="80" zoomScaleNormal="80" workbookViewId="0">
      <selection activeCell="J133" sqref="J133"/>
    </sheetView>
  </sheetViews>
  <sheetFormatPr defaultRowHeight="12.5" x14ac:dyDescent="0.25"/>
  <cols>
    <col min="1" max="1" width="4.81640625" customWidth="1"/>
    <col min="2" max="2" width="9.26953125" customWidth="1"/>
    <col min="3" max="3" width="16.1796875" customWidth="1"/>
    <col min="4" max="4" width="20.7265625" customWidth="1"/>
    <col min="5" max="5" width="28.26953125" customWidth="1"/>
    <col min="6" max="6" width="27.7265625" customWidth="1"/>
    <col min="7" max="7" width="28.26953125" customWidth="1"/>
    <col min="8" max="8" width="26.1796875" hidden="1" customWidth="1"/>
    <col min="9" max="9" width="24.81640625" hidden="1" customWidth="1"/>
    <col min="10" max="10" width="24.1796875" customWidth="1"/>
  </cols>
  <sheetData>
    <row r="1" spans="2:12" ht="18" x14ac:dyDescent="0.4">
      <c r="B1" s="430" t="s">
        <v>108</v>
      </c>
      <c r="C1" s="416"/>
      <c r="D1" s="416"/>
    </row>
    <row r="2" spans="2:12" ht="18" x14ac:dyDescent="0.4">
      <c r="B2" s="1"/>
    </row>
    <row r="3" spans="2:12" ht="15.5" x14ac:dyDescent="0.35">
      <c r="B3" s="123" t="s">
        <v>92</v>
      </c>
      <c r="C3" s="124">
        <v>10</v>
      </c>
    </row>
    <row r="4" spans="2:12" ht="16" thickBot="1" x14ac:dyDescent="0.4">
      <c r="B4" s="123" t="s">
        <v>93</v>
      </c>
      <c r="C4" s="125">
        <v>0.09</v>
      </c>
    </row>
    <row r="5" spans="2:12" ht="64.5" customHeight="1" thickBot="1" x14ac:dyDescent="0.4">
      <c r="B5" s="126" t="s">
        <v>94</v>
      </c>
      <c r="C5" s="127" t="s">
        <v>82</v>
      </c>
      <c r="D5" s="128" t="s">
        <v>95</v>
      </c>
      <c r="E5" s="126" t="s">
        <v>96</v>
      </c>
      <c r="F5" s="129" t="s">
        <v>97</v>
      </c>
      <c r="G5" s="126" t="s">
        <v>98</v>
      </c>
      <c r="H5" s="126" t="s">
        <v>99</v>
      </c>
      <c r="I5" s="129" t="str">
        <f>CONCATENATE("Nutidsværdien ved den interne rente (IRR) ",(ROUND(G129,4)*100)," %")</f>
        <v>Nutidsværdien ved den interne rente (IRR) 9 %</v>
      </c>
      <c r="J5" s="129" t="s">
        <v>100</v>
      </c>
    </row>
    <row r="6" spans="2:12" ht="17.5" x14ac:dyDescent="0.35">
      <c r="B6" s="130">
        <v>0</v>
      </c>
      <c r="C6" s="131">
        <v>0</v>
      </c>
      <c r="D6" s="131">
        <f>725000+10000+5000</f>
        <v>740000</v>
      </c>
      <c r="E6" s="132">
        <f t="shared" ref="E6:E69" si="0">C6-D6</f>
        <v>-740000</v>
      </c>
      <c r="F6" s="133">
        <f t="shared" ref="F6:F69" si="1">IF(B6&lt;=$C$3,POWER((1+$C$4),(B6*-1)),"-")</f>
        <v>1</v>
      </c>
      <c r="G6" s="134">
        <f>E6</f>
        <v>-740000</v>
      </c>
      <c r="H6" s="135">
        <f t="shared" ref="H6:H69" si="2">IF(B6&lt;=$C$3,POWER((1+$G$129),(B6*-1)),"-")</f>
        <v>1</v>
      </c>
      <c r="I6" s="136">
        <f>G6</f>
        <v>-740000</v>
      </c>
      <c r="J6" s="137"/>
    </row>
    <row r="7" spans="2:12" ht="17.5" x14ac:dyDescent="0.35">
      <c r="B7" s="138">
        <f t="shared" ref="B7:B70" si="3">B6+1</f>
        <v>1</v>
      </c>
      <c r="C7" s="139">
        <v>125000</v>
      </c>
      <c r="D7" s="139">
        <f>investering!$G$139</f>
        <v>14465.089985719913</v>
      </c>
      <c r="E7" s="140">
        <f t="shared" si="0"/>
        <v>110534.91001428009</v>
      </c>
      <c r="F7" s="141">
        <f t="shared" si="1"/>
        <v>0.9174311926605504</v>
      </c>
      <c r="G7" s="142">
        <f t="shared" ref="G7:G70" si="4">PV($C$4,B7,0,E7)*-1</f>
        <v>101408.17432502759</v>
      </c>
      <c r="H7" s="143">
        <f t="shared" si="2"/>
        <v>0.91743119266055062</v>
      </c>
      <c r="I7" s="144">
        <f t="shared" ref="I7:I70" si="5">PV($G$129,B7,0,E7)*-1</f>
        <v>101408.17432502762</v>
      </c>
      <c r="J7" s="142">
        <f>PMT($C$4,$C$3,$G$127)*-1</f>
        <v>-4.5349614784655216E-12</v>
      </c>
    </row>
    <row r="8" spans="2:12" ht="17.5" x14ac:dyDescent="0.35">
      <c r="B8" s="138">
        <f t="shared" si="3"/>
        <v>2</v>
      </c>
      <c r="C8" s="139">
        <v>125000</v>
      </c>
      <c r="D8" s="139">
        <f>investering!$G$139</f>
        <v>14465.089985719913</v>
      </c>
      <c r="E8" s="140">
        <f t="shared" si="0"/>
        <v>110534.91001428009</v>
      </c>
      <c r="F8" s="141">
        <f t="shared" si="1"/>
        <v>0.84167999326655996</v>
      </c>
      <c r="G8" s="142">
        <f t="shared" si="4"/>
        <v>93035.022316539078</v>
      </c>
      <c r="H8" s="143">
        <f t="shared" si="2"/>
        <v>0.84167999326656029</v>
      </c>
      <c r="I8" s="144">
        <f t="shared" si="5"/>
        <v>93035.022316539107</v>
      </c>
      <c r="J8" s="142">
        <f t="shared" ref="J8:J71" si="6">IF(B8&lt;=$C$3,$J$7,0)</f>
        <v>-4.5349614784655216E-12</v>
      </c>
    </row>
    <row r="9" spans="2:12" ht="17.5" x14ac:dyDescent="0.35">
      <c r="B9" s="138">
        <f t="shared" si="3"/>
        <v>3</v>
      </c>
      <c r="C9" s="139">
        <v>125000</v>
      </c>
      <c r="D9" s="139">
        <f>investering!$G$139</f>
        <v>14465.089985719913</v>
      </c>
      <c r="E9" s="140">
        <f t="shared" si="0"/>
        <v>110534.91001428009</v>
      </c>
      <c r="F9" s="141">
        <f t="shared" si="1"/>
        <v>0.77218348006106419</v>
      </c>
      <c r="G9" s="142">
        <f t="shared" si="4"/>
        <v>85353.23148306337</v>
      </c>
      <c r="H9" s="143">
        <f t="shared" si="2"/>
        <v>0.77218348006106452</v>
      </c>
      <c r="I9" s="144">
        <f t="shared" si="5"/>
        <v>85353.231483063413</v>
      </c>
      <c r="J9" s="142">
        <f t="shared" si="6"/>
        <v>-4.5349614784655216E-12</v>
      </c>
    </row>
    <row r="10" spans="2:12" ht="17.5" x14ac:dyDescent="0.35">
      <c r="B10" s="138">
        <f t="shared" si="3"/>
        <v>4</v>
      </c>
      <c r="C10" s="139">
        <v>125000</v>
      </c>
      <c r="D10" s="139">
        <f>investering!$G$139</f>
        <v>14465.089985719913</v>
      </c>
      <c r="E10" s="140">
        <f t="shared" si="0"/>
        <v>110534.91001428009</v>
      </c>
      <c r="F10" s="141">
        <f t="shared" si="1"/>
        <v>0.7084252110651964</v>
      </c>
      <c r="G10" s="142">
        <f t="shared" si="4"/>
        <v>78305.716956938864</v>
      </c>
      <c r="H10" s="143">
        <f t="shared" si="2"/>
        <v>0.70842521106519685</v>
      </c>
      <c r="I10" s="144">
        <f t="shared" si="5"/>
        <v>78305.716956938923</v>
      </c>
      <c r="J10" s="142">
        <f t="shared" si="6"/>
        <v>-4.5349614784655216E-12</v>
      </c>
    </row>
    <row r="11" spans="2:12" ht="17.5" x14ac:dyDescent="0.35">
      <c r="B11" s="138">
        <f t="shared" si="3"/>
        <v>5</v>
      </c>
      <c r="C11" s="139">
        <v>125000</v>
      </c>
      <c r="D11" s="139">
        <f>investering!$G$139</f>
        <v>14465.089985719913</v>
      </c>
      <c r="E11" s="140">
        <f>(C11-D11)</f>
        <v>110534.91001428009</v>
      </c>
      <c r="F11" s="141">
        <f t="shared" si="1"/>
        <v>0.64993138629834524</v>
      </c>
      <c r="G11" s="142">
        <f t="shared" si="4"/>
        <v>71840.107299943906</v>
      </c>
      <c r="H11" s="143">
        <f t="shared" si="2"/>
        <v>0.64993138629834579</v>
      </c>
      <c r="I11" s="144">
        <f t="shared" si="5"/>
        <v>71840.107299943964</v>
      </c>
      <c r="J11" s="142">
        <f t="shared" si="6"/>
        <v>-4.5349614784655216E-12</v>
      </c>
    </row>
    <row r="12" spans="2:12" ht="17.5" x14ac:dyDescent="0.35">
      <c r="B12" s="138">
        <f t="shared" si="3"/>
        <v>6</v>
      </c>
      <c r="C12" s="139">
        <v>125000</v>
      </c>
      <c r="D12" s="139">
        <f>investering!$G$139</f>
        <v>14465.089985719913</v>
      </c>
      <c r="E12" s="140">
        <f t="shared" si="0"/>
        <v>110534.91001428009</v>
      </c>
      <c r="F12" s="141">
        <f t="shared" si="1"/>
        <v>0.5962673268792158</v>
      </c>
      <c r="G12" s="142">
        <f t="shared" si="4"/>
        <v>65908.355321049457</v>
      </c>
      <c r="H12" s="143">
        <f t="shared" si="2"/>
        <v>0.59626732687921646</v>
      </c>
      <c r="I12" s="144">
        <f t="shared" si="5"/>
        <v>65908.355321049516</v>
      </c>
      <c r="J12" s="142">
        <f t="shared" si="6"/>
        <v>-4.5349614784655216E-12</v>
      </c>
    </row>
    <row r="13" spans="2:12" ht="17.5" x14ac:dyDescent="0.35">
      <c r="B13" s="138">
        <f t="shared" si="3"/>
        <v>7</v>
      </c>
      <c r="C13" s="139">
        <v>125000</v>
      </c>
      <c r="D13" s="139">
        <f>investering!$G$139</f>
        <v>14465.089985719913</v>
      </c>
      <c r="E13" s="140">
        <f t="shared" si="0"/>
        <v>110534.91001428009</v>
      </c>
      <c r="F13" s="141">
        <f t="shared" si="1"/>
        <v>0.54703424484331731</v>
      </c>
      <c r="G13" s="142">
        <f t="shared" si="4"/>
        <v>60466.381028485739</v>
      </c>
      <c r="H13" s="143">
        <f t="shared" si="2"/>
        <v>0.54703424484331786</v>
      </c>
      <c r="I13" s="144">
        <f t="shared" si="5"/>
        <v>60466.381028485805</v>
      </c>
      <c r="J13" s="142">
        <f t="shared" si="6"/>
        <v>-4.5349614784655216E-12</v>
      </c>
    </row>
    <row r="14" spans="2:12" ht="17.5" x14ac:dyDescent="0.35">
      <c r="B14" s="138">
        <f t="shared" si="3"/>
        <v>8</v>
      </c>
      <c r="C14" s="139">
        <v>125000</v>
      </c>
      <c r="D14" s="139">
        <f>investering!$G$139</f>
        <v>14465.089985719913</v>
      </c>
      <c r="E14" s="140">
        <f t="shared" si="0"/>
        <v>110534.91001428009</v>
      </c>
      <c r="F14" s="141">
        <f t="shared" si="1"/>
        <v>0.50186627967276809</v>
      </c>
      <c r="G14" s="142">
        <f t="shared" si="4"/>
        <v>55473.744062830949</v>
      </c>
      <c r="H14" s="143">
        <f t="shared" si="2"/>
        <v>0.50186627967276876</v>
      </c>
      <c r="I14" s="144">
        <f t="shared" si="5"/>
        <v>55473.744062831021</v>
      </c>
      <c r="J14" s="142">
        <f t="shared" si="6"/>
        <v>-4.5349614784655216E-12</v>
      </c>
      <c r="L14" s="145"/>
    </row>
    <row r="15" spans="2:12" ht="17.5" x14ac:dyDescent="0.35">
      <c r="B15" s="138">
        <f t="shared" si="3"/>
        <v>9</v>
      </c>
      <c r="C15" s="139">
        <v>125000</v>
      </c>
      <c r="D15" s="139">
        <f>investering!$G$139</f>
        <v>14465.089985719913</v>
      </c>
      <c r="E15" s="140">
        <f t="shared" si="0"/>
        <v>110534.91001428009</v>
      </c>
      <c r="F15" s="141">
        <f t="shared" si="1"/>
        <v>0.46042777951630098</v>
      </c>
      <c r="G15" s="142">
        <f t="shared" si="4"/>
        <v>50893.343176909118</v>
      </c>
      <c r="H15" s="143">
        <f t="shared" si="2"/>
        <v>0.46042777951630176</v>
      </c>
      <c r="I15" s="144">
        <f t="shared" si="5"/>
        <v>50893.343176909206</v>
      </c>
      <c r="J15" s="142">
        <f t="shared" si="6"/>
        <v>-4.5349614784655216E-12</v>
      </c>
    </row>
    <row r="16" spans="2:12" ht="18" thickBot="1" x14ac:dyDescent="0.4">
      <c r="B16" s="146">
        <f t="shared" si="3"/>
        <v>10</v>
      </c>
      <c r="C16" s="147">
        <f>725000*0.1+125000</f>
        <v>197500</v>
      </c>
      <c r="D16" s="147">
        <f>D15</f>
        <v>14465.089985719913</v>
      </c>
      <c r="E16" s="148">
        <f t="shared" si="0"/>
        <v>183034.91001428009</v>
      </c>
      <c r="F16" s="149">
        <f t="shared" si="1"/>
        <v>0.42241080689568894</v>
      </c>
      <c r="G16" s="150">
        <f t="shared" si="4"/>
        <v>77315.924029211863</v>
      </c>
      <c r="H16" s="151">
        <f t="shared" si="2"/>
        <v>0.42241080689568972</v>
      </c>
      <c r="I16" s="152">
        <f t="shared" si="5"/>
        <v>77315.924029212008</v>
      </c>
      <c r="J16" s="150">
        <f t="shared" si="6"/>
        <v>-4.5349614784655216E-12</v>
      </c>
    </row>
    <row r="17" spans="2:12" ht="17.5" hidden="1" x14ac:dyDescent="0.35">
      <c r="B17" s="138">
        <f t="shared" si="3"/>
        <v>11</v>
      </c>
      <c r="C17" s="139">
        <v>0</v>
      </c>
      <c r="D17" s="139">
        <v>0</v>
      </c>
      <c r="E17" s="140">
        <f t="shared" si="0"/>
        <v>0</v>
      </c>
      <c r="F17" s="141" t="str">
        <f t="shared" si="1"/>
        <v>-</v>
      </c>
      <c r="G17" s="142">
        <f t="shared" si="4"/>
        <v>0</v>
      </c>
      <c r="H17" s="143" t="str">
        <f t="shared" si="2"/>
        <v>-</v>
      </c>
      <c r="I17" s="144">
        <f t="shared" si="5"/>
        <v>0</v>
      </c>
      <c r="J17" s="142">
        <f t="shared" si="6"/>
        <v>0</v>
      </c>
    </row>
    <row r="18" spans="2:12" ht="17.5" hidden="1" x14ac:dyDescent="0.35">
      <c r="B18" s="138">
        <f t="shared" si="3"/>
        <v>12</v>
      </c>
      <c r="C18" s="139">
        <v>0</v>
      </c>
      <c r="D18" s="139">
        <v>0</v>
      </c>
      <c r="E18" s="140">
        <f t="shared" si="0"/>
        <v>0</v>
      </c>
      <c r="F18" s="141" t="str">
        <f t="shared" si="1"/>
        <v>-</v>
      </c>
      <c r="G18" s="142">
        <f t="shared" si="4"/>
        <v>0</v>
      </c>
      <c r="H18" s="143" t="str">
        <f t="shared" si="2"/>
        <v>-</v>
      </c>
      <c r="I18" s="144">
        <f t="shared" si="5"/>
        <v>0</v>
      </c>
      <c r="J18" s="142">
        <f t="shared" si="6"/>
        <v>0</v>
      </c>
    </row>
    <row r="19" spans="2:12" ht="17.5" hidden="1" x14ac:dyDescent="0.35">
      <c r="B19" s="138">
        <f t="shared" si="3"/>
        <v>13</v>
      </c>
      <c r="C19" s="139">
        <v>0</v>
      </c>
      <c r="D19" s="139">
        <v>0</v>
      </c>
      <c r="E19" s="140">
        <f t="shared" si="0"/>
        <v>0</v>
      </c>
      <c r="F19" s="141" t="str">
        <f t="shared" si="1"/>
        <v>-</v>
      </c>
      <c r="G19" s="142">
        <f t="shared" si="4"/>
        <v>0</v>
      </c>
      <c r="H19" s="143" t="str">
        <f t="shared" si="2"/>
        <v>-</v>
      </c>
      <c r="I19" s="144">
        <f t="shared" si="5"/>
        <v>0</v>
      </c>
      <c r="J19" s="142">
        <f t="shared" si="6"/>
        <v>0</v>
      </c>
      <c r="L19" s="145"/>
    </row>
    <row r="20" spans="2:12" ht="17.5" hidden="1" x14ac:dyDescent="0.35">
      <c r="B20" s="138">
        <f t="shared" si="3"/>
        <v>14</v>
      </c>
      <c r="C20" s="139">
        <v>0</v>
      </c>
      <c r="D20" s="139">
        <v>0</v>
      </c>
      <c r="E20" s="140">
        <f t="shared" si="0"/>
        <v>0</v>
      </c>
      <c r="F20" s="141" t="str">
        <f t="shared" si="1"/>
        <v>-</v>
      </c>
      <c r="G20" s="142">
        <f t="shared" si="4"/>
        <v>0</v>
      </c>
      <c r="H20" s="143" t="str">
        <f t="shared" si="2"/>
        <v>-</v>
      </c>
      <c r="I20" s="144">
        <f t="shared" si="5"/>
        <v>0</v>
      </c>
      <c r="J20" s="142">
        <f t="shared" si="6"/>
        <v>0</v>
      </c>
    </row>
    <row r="21" spans="2:12" ht="17.5" hidden="1" x14ac:dyDescent="0.35">
      <c r="B21" s="138">
        <f t="shared" si="3"/>
        <v>15</v>
      </c>
      <c r="C21" s="139">
        <v>0</v>
      </c>
      <c r="D21" s="139">
        <v>0</v>
      </c>
      <c r="E21" s="140">
        <f t="shared" si="0"/>
        <v>0</v>
      </c>
      <c r="F21" s="141" t="str">
        <f t="shared" si="1"/>
        <v>-</v>
      </c>
      <c r="G21" s="142">
        <f t="shared" si="4"/>
        <v>0</v>
      </c>
      <c r="H21" s="143" t="str">
        <f t="shared" si="2"/>
        <v>-</v>
      </c>
      <c r="I21" s="144">
        <f t="shared" si="5"/>
        <v>0</v>
      </c>
      <c r="J21" s="142">
        <f t="shared" si="6"/>
        <v>0</v>
      </c>
    </row>
    <row r="22" spans="2:12" ht="17.5" hidden="1" x14ac:dyDescent="0.35">
      <c r="B22" s="138">
        <f t="shared" si="3"/>
        <v>16</v>
      </c>
      <c r="C22" s="139">
        <v>0</v>
      </c>
      <c r="D22" s="139">
        <v>0</v>
      </c>
      <c r="E22" s="140">
        <f t="shared" si="0"/>
        <v>0</v>
      </c>
      <c r="F22" s="141" t="str">
        <f t="shared" si="1"/>
        <v>-</v>
      </c>
      <c r="G22" s="142">
        <f t="shared" si="4"/>
        <v>0</v>
      </c>
      <c r="H22" s="143" t="str">
        <f t="shared" si="2"/>
        <v>-</v>
      </c>
      <c r="I22" s="144">
        <f t="shared" si="5"/>
        <v>0</v>
      </c>
      <c r="J22" s="142">
        <f t="shared" si="6"/>
        <v>0</v>
      </c>
    </row>
    <row r="23" spans="2:12" ht="17.5" hidden="1" x14ac:dyDescent="0.35">
      <c r="B23" s="138">
        <f t="shared" si="3"/>
        <v>17</v>
      </c>
      <c r="C23" s="139">
        <v>0</v>
      </c>
      <c r="D23" s="139">
        <v>0</v>
      </c>
      <c r="E23" s="140">
        <f t="shared" si="0"/>
        <v>0</v>
      </c>
      <c r="F23" s="141" t="str">
        <f t="shared" si="1"/>
        <v>-</v>
      </c>
      <c r="G23" s="142">
        <f t="shared" si="4"/>
        <v>0</v>
      </c>
      <c r="H23" s="143" t="str">
        <f t="shared" si="2"/>
        <v>-</v>
      </c>
      <c r="I23" s="144">
        <f t="shared" si="5"/>
        <v>0</v>
      </c>
      <c r="J23" s="142">
        <f t="shared" si="6"/>
        <v>0</v>
      </c>
    </row>
    <row r="24" spans="2:12" ht="17.5" hidden="1" x14ac:dyDescent="0.35">
      <c r="B24" s="138">
        <f t="shared" si="3"/>
        <v>18</v>
      </c>
      <c r="C24" s="139">
        <v>0</v>
      </c>
      <c r="D24" s="139">
        <v>0</v>
      </c>
      <c r="E24" s="140">
        <f t="shared" si="0"/>
        <v>0</v>
      </c>
      <c r="F24" s="141" t="str">
        <f t="shared" si="1"/>
        <v>-</v>
      </c>
      <c r="G24" s="142">
        <f t="shared" si="4"/>
        <v>0</v>
      </c>
      <c r="H24" s="143" t="str">
        <f t="shared" si="2"/>
        <v>-</v>
      </c>
      <c r="I24" s="144">
        <f t="shared" si="5"/>
        <v>0</v>
      </c>
      <c r="J24" s="142">
        <f t="shared" si="6"/>
        <v>0</v>
      </c>
    </row>
    <row r="25" spans="2:12" ht="17.5" hidden="1" x14ac:dyDescent="0.35">
      <c r="B25" s="138">
        <f t="shared" si="3"/>
        <v>19</v>
      </c>
      <c r="C25" s="139">
        <v>0</v>
      </c>
      <c r="D25" s="139">
        <v>0</v>
      </c>
      <c r="E25" s="140">
        <f t="shared" si="0"/>
        <v>0</v>
      </c>
      <c r="F25" s="141" t="str">
        <f t="shared" si="1"/>
        <v>-</v>
      </c>
      <c r="G25" s="142">
        <f t="shared" si="4"/>
        <v>0</v>
      </c>
      <c r="H25" s="143" t="str">
        <f t="shared" si="2"/>
        <v>-</v>
      </c>
      <c r="I25" s="144">
        <f t="shared" si="5"/>
        <v>0</v>
      </c>
      <c r="J25" s="142">
        <f t="shared" si="6"/>
        <v>0</v>
      </c>
    </row>
    <row r="26" spans="2:12" ht="17.5" hidden="1" x14ac:dyDescent="0.35">
      <c r="B26" s="138">
        <f t="shared" si="3"/>
        <v>20</v>
      </c>
      <c r="C26" s="139">
        <v>0</v>
      </c>
      <c r="D26" s="139">
        <v>0</v>
      </c>
      <c r="E26" s="140">
        <f t="shared" si="0"/>
        <v>0</v>
      </c>
      <c r="F26" s="141" t="str">
        <f t="shared" si="1"/>
        <v>-</v>
      </c>
      <c r="G26" s="142">
        <f t="shared" si="4"/>
        <v>0</v>
      </c>
      <c r="H26" s="143" t="str">
        <f t="shared" si="2"/>
        <v>-</v>
      </c>
      <c r="I26" s="144">
        <f t="shared" si="5"/>
        <v>0</v>
      </c>
      <c r="J26" s="142">
        <f t="shared" si="6"/>
        <v>0</v>
      </c>
    </row>
    <row r="27" spans="2:12" ht="17.5" hidden="1" x14ac:dyDescent="0.35">
      <c r="B27" s="138">
        <f t="shared" si="3"/>
        <v>21</v>
      </c>
      <c r="C27" s="139">
        <v>0</v>
      </c>
      <c r="D27" s="139">
        <v>0</v>
      </c>
      <c r="E27" s="140">
        <f t="shared" si="0"/>
        <v>0</v>
      </c>
      <c r="F27" s="141" t="str">
        <f t="shared" si="1"/>
        <v>-</v>
      </c>
      <c r="G27" s="142">
        <f t="shared" si="4"/>
        <v>0</v>
      </c>
      <c r="H27" s="143" t="str">
        <f t="shared" si="2"/>
        <v>-</v>
      </c>
      <c r="I27" s="144">
        <f t="shared" si="5"/>
        <v>0</v>
      </c>
      <c r="J27" s="142">
        <f t="shared" si="6"/>
        <v>0</v>
      </c>
    </row>
    <row r="28" spans="2:12" ht="17.5" hidden="1" x14ac:dyDescent="0.35">
      <c r="B28" s="138">
        <f t="shared" si="3"/>
        <v>22</v>
      </c>
      <c r="C28" s="139">
        <v>0</v>
      </c>
      <c r="D28" s="139">
        <v>0</v>
      </c>
      <c r="E28" s="140">
        <f t="shared" si="0"/>
        <v>0</v>
      </c>
      <c r="F28" s="141" t="str">
        <f t="shared" si="1"/>
        <v>-</v>
      </c>
      <c r="G28" s="142">
        <f t="shared" si="4"/>
        <v>0</v>
      </c>
      <c r="H28" s="143" t="str">
        <f t="shared" si="2"/>
        <v>-</v>
      </c>
      <c r="I28" s="144">
        <f t="shared" si="5"/>
        <v>0</v>
      </c>
      <c r="J28" s="142">
        <f t="shared" si="6"/>
        <v>0</v>
      </c>
    </row>
    <row r="29" spans="2:12" ht="17.5" hidden="1" x14ac:dyDescent="0.35">
      <c r="B29" s="138">
        <f t="shared" si="3"/>
        <v>23</v>
      </c>
      <c r="C29" s="139">
        <v>0</v>
      </c>
      <c r="D29" s="139">
        <v>0</v>
      </c>
      <c r="E29" s="140">
        <f t="shared" si="0"/>
        <v>0</v>
      </c>
      <c r="F29" s="141" t="str">
        <f t="shared" si="1"/>
        <v>-</v>
      </c>
      <c r="G29" s="142">
        <f t="shared" si="4"/>
        <v>0</v>
      </c>
      <c r="H29" s="143" t="str">
        <f t="shared" si="2"/>
        <v>-</v>
      </c>
      <c r="I29" s="144">
        <f t="shared" si="5"/>
        <v>0</v>
      </c>
      <c r="J29" s="142">
        <f t="shared" si="6"/>
        <v>0</v>
      </c>
    </row>
    <row r="30" spans="2:12" ht="17.5" hidden="1" x14ac:dyDescent="0.35">
      <c r="B30" s="138">
        <f t="shared" si="3"/>
        <v>24</v>
      </c>
      <c r="C30" s="139">
        <v>0</v>
      </c>
      <c r="D30" s="139">
        <v>0</v>
      </c>
      <c r="E30" s="140">
        <f t="shared" si="0"/>
        <v>0</v>
      </c>
      <c r="F30" s="141" t="str">
        <f t="shared" si="1"/>
        <v>-</v>
      </c>
      <c r="G30" s="142">
        <f t="shared" si="4"/>
        <v>0</v>
      </c>
      <c r="H30" s="143" t="str">
        <f t="shared" si="2"/>
        <v>-</v>
      </c>
      <c r="I30" s="144">
        <f t="shared" si="5"/>
        <v>0</v>
      </c>
      <c r="J30" s="142">
        <f t="shared" si="6"/>
        <v>0</v>
      </c>
    </row>
    <row r="31" spans="2:12" ht="17.5" hidden="1" x14ac:dyDescent="0.35">
      <c r="B31" s="138">
        <f t="shared" si="3"/>
        <v>25</v>
      </c>
      <c r="C31" s="139">
        <v>0</v>
      </c>
      <c r="D31" s="139">
        <v>0</v>
      </c>
      <c r="E31" s="140">
        <f t="shared" si="0"/>
        <v>0</v>
      </c>
      <c r="F31" s="141" t="str">
        <f t="shared" si="1"/>
        <v>-</v>
      </c>
      <c r="G31" s="142">
        <f t="shared" si="4"/>
        <v>0</v>
      </c>
      <c r="H31" s="143" t="str">
        <f t="shared" si="2"/>
        <v>-</v>
      </c>
      <c r="I31" s="144">
        <f t="shared" si="5"/>
        <v>0</v>
      </c>
      <c r="J31" s="142">
        <f t="shared" si="6"/>
        <v>0</v>
      </c>
    </row>
    <row r="32" spans="2:12" ht="17.5" hidden="1" x14ac:dyDescent="0.35">
      <c r="B32" s="138">
        <f t="shared" si="3"/>
        <v>26</v>
      </c>
      <c r="C32" s="139">
        <v>0</v>
      </c>
      <c r="D32" s="139">
        <v>0</v>
      </c>
      <c r="E32" s="140">
        <f t="shared" si="0"/>
        <v>0</v>
      </c>
      <c r="F32" s="141" t="str">
        <f t="shared" si="1"/>
        <v>-</v>
      </c>
      <c r="G32" s="142">
        <f t="shared" si="4"/>
        <v>0</v>
      </c>
      <c r="H32" s="143" t="str">
        <f t="shared" si="2"/>
        <v>-</v>
      </c>
      <c r="I32" s="144">
        <f t="shared" si="5"/>
        <v>0</v>
      </c>
      <c r="J32" s="142">
        <f t="shared" si="6"/>
        <v>0</v>
      </c>
    </row>
    <row r="33" spans="2:10" ht="17.5" hidden="1" x14ac:dyDescent="0.35">
      <c r="B33" s="138">
        <f t="shared" si="3"/>
        <v>27</v>
      </c>
      <c r="C33" s="139">
        <v>0</v>
      </c>
      <c r="D33" s="139">
        <v>0</v>
      </c>
      <c r="E33" s="140">
        <f t="shared" si="0"/>
        <v>0</v>
      </c>
      <c r="F33" s="141" t="str">
        <f t="shared" si="1"/>
        <v>-</v>
      </c>
      <c r="G33" s="142">
        <f t="shared" si="4"/>
        <v>0</v>
      </c>
      <c r="H33" s="143" t="str">
        <f t="shared" si="2"/>
        <v>-</v>
      </c>
      <c r="I33" s="144">
        <f t="shared" si="5"/>
        <v>0</v>
      </c>
      <c r="J33" s="142">
        <f t="shared" si="6"/>
        <v>0</v>
      </c>
    </row>
    <row r="34" spans="2:10" ht="17.5" hidden="1" x14ac:dyDescent="0.35">
      <c r="B34" s="138">
        <f t="shared" si="3"/>
        <v>28</v>
      </c>
      <c r="C34" s="139">
        <v>0</v>
      </c>
      <c r="D34" s="139">
        <v>0</v>
      </c>
      <c r="E34" s="140">
        <f t="shared" si="0"/>
        <v>0</v>
      </c>
      <c r="F34" s="141" t="str">
        <f t="shared" si="1"/>
        <v>-</v>
      </c>
      <c r="G34" s="142">
        <f t="shared" si="4"/>
        <v>0</v>
      </c>
      <c r="H34" s="143" t="str">
        <f t="shared" si="2"/>
        <v>-</v>
      </c>
      <c r="I34" s="144">
        <f t="shared" si="5"/>
        <v>0</v>
      </c>
      <c r="J34" s="142">
        <f t="shared" si="6"/>
        <v>0</v>
      </c>
    </row>
    <row r="35" spans="2:10" ht="17.5" hidden="1" x14ac:dyDescent="0.35">
      <c r="B35" s="138">
        <f t="shared" si="3"/>
        <v>29</v>
      </c>
      <c r="C35" s="139">
        <v>0</v>
      </c>
      <c r="D35" s="139">
        <v>0</v>
      </c>
      <c r="E35" s="140">
        <f t="shared" si="0"/>
        <v>0</v>
      </c>
      <c r="F35" s="141" t="str">
        <f t="shared" si="1"/>
        <v>-</v>
      </c>
      <c r="G35" s="142">
        <f t="shared" si="4"/>
        <v>0</v>
      </c>
      <c r="H35" s="143" t="str">
        <f t="shared" si="2"/>
        <v>-</v>
      </c>
      <c r="I35" s="144">
        <f t="shared" si="5"/>
        <v>0</v>
      </c>
      <c r="J35" s="142">
        <f t="shared" si="6"/>
        <v>0</v>
      </c>
    </row>
    <row r="36" spans="2:10" ht="17.5" hidden="1" x14ac:dyDescent="0.35">
      <c r="B36" s="138">
        <f t="shared" si="3"/>
        <v>30</v>
      </c>
      <c r="C36" s="139">
        <v>0</v>
      </c>
      <c r="D36" s="139">
        <v>0</v>
      </c>
      <c r="E36" s="140">
        <f t="shared" si="0"/>
        <v>0</v>
      </c>
      <c r="F36" s="141" t="str">
        <f t="shared" si="1"/>
        <v>-</v>
      </c>
      <c r="G36" s="142">
        <f t="shared" si="4"/>
        <v>0</v>
      </c>
      <c r="H36" s="143" t="str">
        <f t="shared" si="2"/>
        <v>-</v>
      </c>
      <c r="I36" s="144">
        <f t="shared" si="5"/>
        <v>0</v>
      </c>
      <c r="J36" s="142">
        <f t="shared" si="6"/>
        <v>0</v>
      </c>
    </row>
    <row r="37" spans="2:10" ht="17.5" hidden="1" x14ac:dyDescent="0.35">
      <c r="B37" s="138">
        <f t="shared" si="3"/>
        <v>31</v>
      </c>
      <c r="C37" s="139">
        <v>0</v>
      </c>
      <c r="D37" s="139">
        <v>0</v>
      </c>
      <c r="E37" s="140">
        <f t="shared" si="0"/>
        <v>0</v>
      </c>
      <c r="F37" s="141" t="str">
        <f t="shared" si="1"/>
        <v>-</v>
      </c>
      <c r="G37" s="142">
        <f t="shared" si="4"/>
        <v>0</v>
      </c>
      <c r="H37" s="143" t="str">
        <f t="shared" si="2"/>
        <v>-</v>
      </c>
      <c r="I37" s="144">
        <f t="shared" si="5"/>
        <v>0</v>
      </c>
      <c r="J37" s="142">
        <f t="shared" si="6"/>
        <v>0</v>
      </c>
    </row>
    <row r="38" spans="2:10" ht="17.5" hidden="1" x14ac:dyDescent="0.35">
      <c r="B38" s="138">
        <f t="shared" si="3"/>
        <v>32</v>
      </c>
      <c r="C38" s="139">
        <v>0</v>
      </c>
      <c r="D38" s="139">
        <v>0</v>
      </c>
      <c r="E38" s="140">
        <f t="shared" si="0"/>
        <v>0</v>
      </c>
      <c r="F38" s="141" t="str">
        <f t="shared" si="1"/>
        <v>-</v>
      </c>
      <c r="G38" s="142">
        <f t="shared" si="4"/>
        <v>0</v>
      </c>
      <c r="H38" s="143" t="str">
        <f t="shared" si="2"/>
        <v>-</v>
      </c>
      <c r="I38" s="144">
        <f t="shared" si="5"/>
        <v>0</v>
      </c>
      <c r="J38" s="142">
        <f t="shared" si="6"/>
        <v>0</v>
      </c>
    </row>
    <row r="39" spans="2:10" ht="17.5" hidden="1" x14ac:dyDescent="0.35">
      <c r="B39" s="138">
        <f t="shared" si="3"/>
        <v>33</v>
      </c>
      <c r="C39" s="139">
        <v>0</v>
      </c>
      <c r="D39" s="139">
        <v>0</v>
      </c>
      <c r="E39" s="140">
        <f t="shared" si="0"/>
        <v>0</v>
      </c>
      <c r="F39" s="141" t="str">
        <f t="shared" si="1"/>
        <v>-</v>
      </c>
      <c r="G39" s="142">
        <f t="shared" si="4"/>
        <v>0</v>
      </c>
      <c r="H39" s="143" t="str">
        <f t="shared" si="2"/>
        <v>-</v>
      </c>
      <c r="I39" s="144">
        <f t="shared" si="5"/>
        <v>0</v>
      </c>
      <c r="J39" s="142">
        <f t="shared" si="6"/>
        <v>0</v>
      </c>
    </row>
    <row r="40" spans="2:10" ht="17.5" hidden="1" x14ac:dyDescent="0.35">
      <c r="B40" s="138">
        <f t="shared" si="3"/>
        <v>34</v>
      </c>
      <c r="C40" s="139">
        <v>0</v>
      </c>
      <c r="D40" s="139">
        <v>0</v>
      </c>
      <c r="E40" s="140">
        <f t="shared" si="0"/>
        <v>0</v>
      </c>
      <c r="F40" s="141" t="str">
        <f t="shared" si="1"/>
        <v>-</v>
      </c>
      <c r="G40" s="142">
        <f t="shared" si="4"/>
        <v>0</v>
      </c>
      <c r="H40" s="143" t="str">
        <f t="shared" si="2"/>
        <v>-</v>
      </c>
      <c r="I40" s="144">
        <f t="shared" si="5"/>
        <v>0</v>
      </c>
      <c r="J40" s="142">
        <f t="shared" si="6"/>
        <v>0</v>
      </c>
    </row>
    <row r="41" spans="2:10" ht="17.5" hidden="1" x14ac:dyDescent="0.35">
      <c r="B41" s="138">
        <f t="shared" si="3"/>
        <v>35</v>
      </c>
      <c r="C41" s="139">
        <v>0</v>
      </c>
      <c r="D41" s="139">
        <v>0</v>
      </c>
      <c r="E41" s="140">
        <f t="shared" si="0"/>
        <v>0</v>
      </c>
      <c r="F41" s="141" t="str">
        <f t="shared" si="1"/>
        <v>-</v>
      </c>
      <c r="G41" s="142">
        <f t="shared" si="4"/>
        <v>0</v>
      </c>
      <c r="H41" s="143" t="str">
        <f t="shared" si="2"/>
        <v>-</v>
      </c>
      <c r="I41" s="144">
        <f t="shared" si="5"/>
        <v>0</v>
      </c>
      <c r="J41" s="142">
        <f t="shared" si="6"/>
        <v>0</v>
      </c>
    </row>
    <row r="42" spans="2:10" ht="17.5" hidden="1" x14ac:dyDescent="0.35">
      <c r="B42" s="138">
        <f t="shared" si="3"/>
        <v>36</v>
      </c>
      <c r="C42" s="139">
        <v>0</v>
      </c>
      <c r="D42" s="139">
        <v>0</v>
      </c>
      <c r="E42" s="140">
        <f t="shared" si="0"/>
        <v>0</v>
      </c>
      <c r="F42" s="141" t="str">
        <f t="shared" si="1"/>
        <v>-</v>
      </c>
      <c r="G42" s="142">
        <f t="shared" si="4"/>
        <v>0</v>
      </c>
      <c r="H42" s="143" t="str">
        <f t="shared" si="2"/>
        <v>-</v>
      </c>
      <c r="I42" s="144">
        <f t="shared" si="5"/>
        <v>0</v>
      </c>
      <c r="J42" s="142">
        <f t="shared" si="6"/>
        <v>0</v>
      </c>
    </row>
    <row r="43" spans="2:10" ht="17.5" hidden="1" x14ac:dyDescent="0.35">
      <c r="B43" s="138">
        <f t="shared" si="3"/>
        <v>37</v>
      </c>
      <c r="C43" s="139">
        <v>0</v>
      </c>
      <c r="D43" s="139">
        <v>0</v>
      </c>
      <c r="E43" s="140">
        <f t="shared" si="0"/>
        <v>0</v>
      </c>
      <c r="F43" s="141" t="str">
        <f t="shared" si="1"/>
        <v>-</v>
      </c>
      <c r="G43" s="142">
        <f t="shared" si="4"/>
        <v>0</v>
      </c>
      <c r="H43" s="143" t="str">
        <f t="shared" si="2"/>
        <v>-</v>
      </c>
      <c r="I43" s="144">
        <f t="shared" si="5"/>
        <v>0</v>
      </c>
      <c r="J43" s="142">
        <f t="shared" si="6"/>
        <v>0</v>
      </c>
    </row>
    <row r="44" spans="2:10" ht="17.5" hidden="1" x14ac:dyDescent="0.35">
      <c r="B44" s="138">
        <f t="shared" si="3"/>
        <v>38</v>
      </c>
      <c r="C44" s="139">
        <v>0</v>
      </c>
      <c r="D44" s="139">
        <v>0</v>
      </c>
      <c r="E44" s="140">
        <f t="shared" si="0"/>
        <v>0</v>
      </c>
      <c r="F44" s="141" t="str">
        <f t="shared" si="1"/>
        <v>-</v>
      </c>
      <c r="G44" s="142">
        <f t="shared" si="4"/>
        <v>0</v>
      </c>
      <c r="H44" s="143" t="str">
        <f t="shared" si="2"/>
        <v>-</v>
      </c>
      <c r="I44" s="144">
        <f t="shared" si="5"/>
        <v>0</v>
      </c>
      <c r="J44" s="142">
        <f t="shared" si="6"/>
        <v>0</v>
      </c>
    </row>
    <row r="45" spans="2:10" ht="17.5" hidden="1" x14ac:dyDescent="0.35">
      <c r="B45" s="138">
        <f t="shared" si="3"/>
        <v>39</v>
      </c>
      <c r="C45" s="139">
        <v>0</v>
      </c>
      <c r="D45" s="139">
        <v>0</v>
      </c>
      <c r="E45" s="140">
        <f t="shared" si="0"/>
        <v>0</v>
      </c>
      <c r="F45" s="141" t="str">
        <f t="shared" si="1"/>
        <v>-</v>
      </c>
      <c r="G45" s="142">
        <f t="shared" si="4"/>
        <v>0</v>
      </c>
      <c r="H45" s="143" t="str">
        <f t="shared" si="2"/>
        <v>-</v>
      </c>
      <c r="I45" s="144">
        <f t="shared" si="5"/>
        <v>0</v>
      </c>
      <c r="J45" s="142">
        <f t="shared" si="6"/>
        <v>0</v>
      </c>
    </row>
    <row r="46" spans="2:10" ht="17.5" hidden="1" x14ac:dyDescent="0.35">
      <c r="B46" s="138">
        <f t="shared" si="3"/>
        <v>40</v>
      </c>
      <c r="C46" s="139">
        <v>0</v>
      </c>
      <c r="D46" s="139">
        <v>0</v>
      </c>
      <c r="E46" s="140">
        <f t="shared" si="0"/>
        <v>0</v>
      </c>
      <c r="F46" s="141" t="str">
        <f t="shared" si="1"/>
        <v>-</v>
      </c>
      <c r="G46" s="142">
        <f t="shared" si="4"/>
        <v>0</v>
      </c>
      <c r="H46" s="143" t="str">
        <f t="shared" si="2"/>
        <v>-</v>
      </c>
      <c r="I46" s="144">
        <f t="shared" si="5"/>
        <v>0</v>
      </c>
      <c r="J46" s="142">
        <f t="shared" si="6"/>
        <v>0</v>
      </c>
    </row>
    <row r="47" spans="2:10" ht="17.5" hidden="1" x14ac:dyDescent="0.35">
      <c r="B47" s="138">
        <f t="shared" si="3"/>
        <v>41</v>
      </c>
      <c r="C47" s="139">
        <v>0</v>
      </c>
      <c r="D47" s="139">
        <v>0</v>
      </c>
      <c r="E47" s="140">
        <f t="shared" si="0"/>
        <v>0</v>
      </c>
      <c r="F47" s="141" t="str">
        <f t="shared" si="1"/>
        <v>-</v>
      </c>
      <c r="G47" s="142">
        <f t="shared" si="4"/>
        <v>0</v>
      </c>
      <c r="H47" s="143" t="str">
        <f t="shared" si="2"/>
        <v>-</v>
      </c>
      <c r="I47" s="144">
        <f t="shared" si="5"/>
        <v>0</v>
      </c>
      <c r="J47" s="142">
        <f t="shared" si="6"/>
        <v>0</v>
      </c>
    </row>
    <row r="48" spans="2:10" ht="17.5" hidden="1" x14ac:dyDescent="0.35">
      <c r="B48" s="138">
        <f t="shared" si="3"/>
        <v>42</v>
      </c>
      <c r="C48" s="139">
        <v>0</v>
      </c>
      <c r="D48" s="139">
        <v>0</v>
      </c>
      <c r="E48" s="140">
        <f t="shared" si="0"/>
        <v>0</v>
      </c>
      <c r="F48" s="141" t="str">
        <f t="shared" si="1"/>
        <v>-</v>
      </c>
      <c r="G48" s="142">
        <f t="shared" si="4"/>
        <v>0</v>
      </c>
      <c r="H48" s="143" t="str">
        <f t="shared" si="2"/>
        <v>-</v>
      </c>
      <c r="I48" s="144">
        <f t="shared" si="5"/>
        <v>0</v>
      </c>
      <c r="J48" s="142">
        <f t="shared" si="6"/>
        <v>0</v>
      </c>
    </row>
    <row r="49" spans="2:10" ht="17.5" hidden="1" x14ac:dyDescent="0.35">
      <c r="B49" s="138">
        <f t="shared" si="3"/>
        <v>43</v>
      </c>
      <c r="C49" s="139">
        <v>0</v>
      </c>
      <c r="D49" s="139">
        <v>0</v>
      </c>
      <c r="E49" s="140">
        <f t="shared" si="0"/>
        <v>0</v>
      </c>
      <c r="F49" s="141" t="str">
        <f t="shared" si="1"/>
        <v>-</v>
      </c>
      <c r="G49" s="142">
        <f t="shared" si="4"/>
        <v>0</v>
      </c>
      <c r="H49" s="143" t="str">
        <f t="shared" si="2"/>
        <v>-</v>
      </c>
      <c r="I49" s="144">
        <f t="shared" si="5"/>
        <v>0</v>
      </c>
      <c r="J49" s="142">
        <f t="shared" si="6"/>
        <v>0</v>
      </c>
    </row>
    <row r="50" spans="2:10" ht="17.5" hidden="1" x14ac:dyDescent="0.35">
      <c r="B50" s="138">
        <f t="shared" si="3"/>
        <v>44</v>
      </c>
      <c r="C50" s="139">
        <v>0</v>
      </c>
      <c r="D50" s="139">
        <v>0</v>
      </c>
      <c r="E50" s="140">
        <f t="shared" si="0"/>
        <v>0</v>
      </c>
      <c r="F50" s="141" t="str">
        <f t="shared" si="1"/>
        <v>-</v>
      </c>
      <c r="G50" s="142">
        <f t="shared" si="4"/>
        <v>0</v>
      </c>
      <c r="H50" s="143" t="str">
        <f t="shared" si="2"/>
        <v>-</v>
      </c>
      <c r="I50" s="144">
        <f t="shared" si="5"/>
        <v>0</v>
      </c>
      <c r="J50" s="142">
        <f t="shared" si="6"/>
        <v>0</v>
      </c>
    </row>
    <row r="51" spans="2:10" ht="17.5" hidden="1" x14ac:dyDescent="0.35">
      <c r="B51" s="138">
        <f t="shared" si="3"/>
        <v>45</v>
      </c>
      <c r="C51" s="139">
        <v>0</v>
      </c>
      <c r="D51" s="139">
        <v>0</v>
      </c>
      <c r="E51" s="140">
        <f t="shared" si="0"/>
        <v>0</v>
      </c>
      <c r="F51" s="141" t="str">
        <f t="shared" si="1"/>
        <v>-</v>
      </c>
      <c r="G51" s="142">
        <f t="shared" si="4"/>
        <v>0</v>
      </c>
      <c r="H51" s="143" t="str">
        <f t="shared" si="2"/>
        <v>-</v>
      </c>
      <c r="I51" s="144">
        <f t="shared" si="5"/>
        <v>0</v>
      </c>
      <c r="J51" s="142">
        <f t="shared" si="6"/>
        <v>0</v>
      </c>
    </row>
    <row r="52" spans="2:10" ht="17.5" hidden="1" x14ac:dyDescent="0.35">
      <c r="B52" s="138">
        <f t="shared" si="3"/>
        <v>46</v>
      </c>
      <c r="C52" s="139">
        <v>0</v>
      </c>
      <c r="D52" s="139">
        <v>0</v>
      </c>
      <c r="E52" s="140">
        <f t="shared" si="0"/>
        <v>0</v>
      </c>
      <c r="F52" s="141" t="str">
        <f t="shared" si="1"/>
        <v>-</v>
      </c>
      <c r="G52" s="142">
        <f t="shared" si="4"/>
        <v>0</v>
      </c>
      <c r="H52" s="143" t="str">
        <f t="shared" si="2"/>
        <v>-</v>
      </c>
      <c r="I52" s="144">
        <f t="shared" si="5"/>
        <v>0</v>
      </c>
      <c r="J52" s="142">
        <f t="shared" si="6"/>
        <v>0</v>
      </c>
    </row>
    <row r="53" spans="2:10" ht="17.5" hidden="1" x14ac:dyDescent="0.35">
      <c r="B53" s="138">
        <f t="shared" si="3"/>
        <v>47</v>
      </c>
      <c r="C53" s="139">
        <v>0</v>
      </c>
      <c r="D53" s="139">
        <v>0</v>
      </c>
      <c r="E53" s="140">
        <f t="shared" si="0"/>
        <v>0</v>
      </c>
      <c r="F53" s="141" t="str">
        <f t="shared" si="1"/>
        <v>-</v>
      </c>
      <c r="G53" s="142">
        <f t="shared" si="4"/>
        <v>0</v>
      </c>
      <c r="H53" s="143" t="str">
        <f t="shared" si="2"/>
        <v>-</v>
      </c>
      <c r="I53" s="144">
        <f t="shared" si="5"/>
        <v>0</v>
      </c>
      <c r="J53" s="142">
        <f t="shared" si="6"/>
        <v>0</v>
      </c>
    </row>
    <row r="54" spans="2:10" ht="17.5" hidden="1" x14ac:dyDescent="0.35">
      <c r="B54" s="138">
        <f t="shared" si="3"/>
        <v>48</v>
      </c>
      <c r="C54" s="139">
        <v>0</v>
      </c>
      <c r="D54" s="139">
        <v>0</v>
      </c>
      <c r="E54" s="140">
        <f t="shared" si="0"/>
        <v>0</v>
      </c>
      <c r="F54" s="141" t="str">
        <f t="shared" si="1"/>
        <v>-</v>
      </c>
      <c r="G54" s="142">
        <f t="shared" si="4"/>
        <v>0</v>
      </c>
      <c r="H54" s="143" t="str">
        <f t="shared" si="2"/>
        <v>-</v>
      </c>
      <c r="I54" s="144">
        <f t="shared" si="5"/>
        <v>0</v>
      </c>
      <c r="J54" s="142">
        <f t="shared" si="6"/>
        <v>0</v>
      </c>
    </row>
    <row r="55" spans="2:10" ht="17.5" hidden="1" x14ac:dyDescent="0.35">
      <c r="B55" s="138">
        <f t="shared" si="3"/>
        <v>49</v>
      </c>
      <c r="C55" s="139">
        <v>0</v>
      </c>
      <c r="D55" s="139">
        <v>0</v>
      </c>
      <c r="E55" s="140">
        <f t="shared" si="0"/>
        <v>0</v>
      </c>
      <c r="F55" s="141" t="str">
        <f t="shared" si="1"/>
        <v>-</v>
      </c>
      <c r="G55" s="142">
        <f t="shared" si="4"/>
        <v>0</v>
      </c>
      <c r="H55" s="143" t="str">
        <f t="shared" si="2"/>
        <v>-</v>
      </c>
      <c r="I55" s="144">
        <f t="shared" si="5"/>
        <v>0</v>
      </c>
      <c r="J55" s="142">
        <f t="shared" si="6"/>
        <v>0</v>
      </c>
    </row>
    <row r="56" spans="2:10" ht="17.5" hidden="1" x14ac:dyDescent="0.35">
      <c r="B56" s="138">
        <f t="shared" si="3"/>
        <v>50</v>
      </c>
      <c r="C56" s="139">
        <v>0</v>
      </c>
      <c r="D56" s="139">
        <v>0</v>
      </c>
      <c r="E56" s="140">
        <f t="shared" si="0"/>
        <v>0</v>
      </c>
      <c r="F56" s="141" t="str">
        <f t="shared" si="1"/>
        <v>-</v>
      </c>
      <c r="G56" s="142">
        <f t="shared" si="4"/>
        <v>0</v>
      </c>
      <c r="H56" s="143" t="str">
        <f t="shared" si="2"/>
        <v>-</v>
      </c>
      <c r="I56" s="144">
        <f t="shared" si="5"/>
        <v>0</v>
      </c>
      <c r="J56" s="142">
        <f t="shared" si="6"/>
        <v>0</v>
      </c>
    </row>
    <row r="57" spans="2:10" ht="17.5" hidden="1" x14ac:dyDescent="0.35">
      <c r="B57" s="138">
        <f t="shared" si="3"/>
        <v>51</v>
      </c>
      <c r="C57" s="139">
        <v>0</v>
      </c>
      <c r="D57" s="139">
        <v>0</v>
      </c>
      <c r="E57" s="140">
        <f t="shared" si="0"/>
        <v>0</v>
      </c>
      <c r="F57" s="141" t="str">
        <f t="shared" si="1"/>
        <v>-</v>
      </c>
      <c r="G57" s="142">
        <f t="shared" si="4"/>
        <v>0</v>
      </c>
      <c r="H57" s="143" t="str">
        <f t="shared" si="2"/>
        <v>-</v>
      </c>
      <c r="I57" s="144">
        <f t="shared" si="5"/>
        <v>0</v>
      </c>
      <c r="J57" s="142">
        <f t="shared" si="6"/>
        <v>0</v>
      </c>
    </row>
    <row r="58" spans="2:10" ht="17.5" hidden="1" x14ac:dyDescent="0.35">
      <c r="B58" s="138">
        <f t="shared" si="3"/>
        <v>52</v>
      </c>
      <c r="C58" s="139">
        <v>0</v>
      </c>
      <c r="D58" s="139">
        <v>0</v>
      </c>
      <c r="E58" s="140">
        <f t="shared" si="0"/>
        <v>0</v>
      </c>
      <c r="F58" s="141" t="str">
        <f t="shared" si="1"/>
        <v>-</v>
      </c>
      <c r="G58" s="142">
        <f t="shared" si="4"/>
        <v>0</v>
      </c>
      <c r="H58" s="143" t="str">
        <f t="shared" si="2"/>
        <v>-</v>
      </c>
      <c r="I58" s="144">
        <f t="shared" si="5"/>
        <v>0</v>
      </c>
      <c r="J58" s="142">
        <f t="shared" si="6"/>
        <v>0</v>
      </c>
    </row>
    <row r="59" spans="2:10" ht="17.5" hidden="1" x14ac:dyDescent="0.35">
      <c r="B59" s="138">
        <f t="shared" si="3"/>
        <v>53</v>
      </c>
      <c r="C59" s="139">
        <v>0</v>
      </c>
      <c r="D59" s="139">
        <v>0</v>
      </c>
      <c r="E59" s="140">
        <f t="shared" si="0"/>
        <v>0</v>
      </c>
      <c r="F59" s="141" t="str">
        <f t="shared" si="1"/>
        <v>-</v>
      </c>
      <c r="G59" s="142">
        <f t="shared" si="4"/>
        <v>0</v>
      </c>
      <c r="H59" s="143" t="str">
        <f t="shared" si="2"/>
        <v>-</v>
      </c>
      <c r="I59" s="144">
        <f t="shared" si="5"/>
        <v>0</v>
      </c>
      <c r="J59" s="142">
        <f t="shared" si="6"/>
        <v>0</v>
      </c>
    </row>
    <row r="60" spans="2:10" ht="17.5" hidden="1" x14ac:dyDescent="0.35">
      <c r="B60" s="138">
        <f t="shared" si="3"/>
        <v>54</v>
      </c>
      <c r="C60" s="139">
        <v>0</v>
      </c>
      <c r="D60" s="139">
        <v>0</v>
      </c>
      <c r="E60" s="140">
        <f t="shared" si="0"/>
        <v>0</v>
      </c>
      <c r="F60" s="141" t="str">
        <f t="shared" si="1"/>
        <v>-</v>
      </c>
      <c r="G60" s="142">
        <f t="shared" si="4"/>
        <v>0</v>
      </c>
      <c r="H60" s="143" t="str">
        <f t="shared" si="2"/>
        <v>-</v>
      </c>
      <c r="I60" s="144">
        <f t="shared" si="5"/>
        <v>0</v>
      </c>
      <c r="J60" s="142">
        <f t="shared" si="6"/>
        <v>0</v>
      </c>
    </row>
    <row r="61" spans="2:10" ht="17.5" hidden="1" x14ac:dyDescent="0.35">
      <c r="B61" s="138">
        <f t="shared" si="3"/>
        <v>55</v>
      </c>
      <c r="C61" s="139">
        <v>0</v>
      </c>
      <c r="D61" s="139">
        <v>0</v>
      </c>
      <c r="E61" s="140">
        <f t="shared" si="0"/>
        <v>0</v>
      </c>
      <c r="F61" s="141" t="str">
        <f t="shared" si="1"/>
        <v>-</v>
      </c>
      <c r="G61" s="142">
        <f t="shared" si="4"/>
        <v>0</v>
      </c>
      <c r="H61" s="143" t="str">
        <f t="shared" si="2"/>
        <v>-</v>
      </c>
      <c r="I61" s="144">
        <f t="shared" si="5"/>
        <v>0</v>
      </c>
      <c r="J61" s="142">
        <f t="shared" si="6"/>
        <v>0</v>
      </c>
    </row>
    <row r="62" spans="2:10" ht="17.5" hidden="1" x14ac:dyDescent="0.35">
      <c r="B62" s="138">
        <f t="shared" si="3"/>
        <v>56</v>
      </c>
      <c r="C62" s="139">
        <v>0</v>
      </c>
      <c r="D62" s="139">
        <v>0</v>
      </c>
      <c r="E62" s="140">
        <f t="shared" si="0"/>
        <v>0</v>
      </c>
      <c r="F62" s="141" t="str">
        <f t="shared" si="1"/>
        <v>-</v>
      </c>
      <c r="G62" s="142">
        <f t="shared" si="4"/>
        <v>0</v>
      </c>
      <c r="H62" s="143" t="str">
        <f t="shared" si="2"/>
        <v>-</v>
      </c>
      <c r="I62" s="144">
        <f t="shared" si="5"/>
        <v>0</v>
      </c>
      <c r="J62" s="142">
        <f t="shared" si="6"/>
        <v>0</v>
      </c>
    </row>
    <row r="63" spans="2:10" ht="17.5" hidden="1" x14ac:dyDescent="0.35">
      <c r="B63" s="138">
        <f t="shared" si="3"/>
        <v>57</v>
      </c>
      <c r="C63" s="139">
        <v>0</v>
      </c>
      <c r="D63" s="139">
        <v>0</v>
      </c>
      <c r="E63" s="140">
        <f t="shared" si="0"/>
        <v>0</v>
      </c>
      <c r="F63" s="141" t="str">
        <f t="shared" si="1"/>
        <v>-</v>
      </c>
      <c r="G63" s="142">
        <f t="shared" si="4"/>
        <v>0</v>
      </c>
      <c r="H63" s="143" t="str">
        <f t="shared" si="2"/>
        <v>-</v>
      </c>
      <c r="I63" s="144">
        <f t="shared" si="5"/>
        <v>0</v>
      </c>
      <c r="J63" s="142">
        <f t="shared" si="6"/>
        <v>0</v>
      </c>
    </row>
    <row r="64" spans="2:10" ht="17.5" hidden="1" x14ac:dyDescent="0.35">
      <c r="B64" s="138">
        <f t="shared" si="3"/>
        <v>58</v>
      </c>
      <c r="C64" s="139">
        <v>0</v>
      </c>
      <c r="D64" s="139">
        <v>0</v>
      </c>
      <c r="E64" s="140">
        <f t="shared" si="0"/>
        <v>0</v>
      </c>
      <c r="F64" s="141" t="str">
        <f t="shared" si="1"/>
        <v>-</v>
      </c>
      <c r="G64" s="142">
        <f t="shared" si="4"/>
        <v>0</v>
      </c>
      <c r="H64" s="143" t="str">
        <f t="shared" si="2"/>
        <v>-</v>
      </c>
      <c r="I64" s="144">
        <f t="shared" si="5"/>
        <v>0</v>
      </c>
      <c r="J64" s="142">
        <f t="shared" si="6"/>
        <v>0</v>
      </c>
    </row>
    <row r="65" spans="2:10" ht="17.5" hidden="1" x14ac:dyDescent="0.35">
      <c r="B65" s="138">
        <f t="shared" si="3"/>
        <v>59</v>
      </c>
      <c r="C65" s="139">
        <v>0</v>
      </c>
      <c r="D65" s="139">
        <v>0</v>
      </c>
      <c r="E65" s="140">
        <f t="shared" si="0"/>
        <v>0</v>
      </c>
      <c r="F65" s="141" t="str">
        <f t="shared" si="1"/>
        <v>-</v>
      </c>
      <c r="G65" s="142">
        <f t="shared" si="4"/>
        <v>0</v>
      </c>
      <c r="H65" s="143" t="str">
        <f t="shared" si="2"/>
        <v>-</v>
      </c>
      <c r="I65" s="144">
        <f t="shared" si="5"/>
        <v>0</v>
      </c>
      <c r="J65" s="142">
        <f t="shared" si="6"/>
        <v>0</v>
      </c>
    </row>
    <row r="66" spans="2:10" ht="17.5" hidden="1" x14ac:dyDescent="0.35">
      <c r="B66" s="138">
        <f t="shared" si="3"/>
        <v>60</v>
      </c>
      <c r="C66" s="139">
        <v>0</v>
      </c>
      <c r="D66" s="139">
        <v>0</v>
      </c>
      <c r="E66" s="140">
        <f t="shared" si="0"/>
        <v>0</v>
      </c>
      <c r="F66" s="141" t="str">
        <f t="shared" si="1"/>
        <v>-</v>
      </c>
      <c r="G66" s="142">
        <f t="shared" si="4"/>
        <v>0</v>
      </c>
      <c r="H66" s="143" t="str">
        <f t="shared" si="2"/>
        <v>-</v>
      </c>
      <c r="I66" s="144">
        <f t="shared" si="5"/>
        <v>0</v>
      </c>
      <c r="J66" s="142">
        <f t="shared" si="6"/>
        <v>0</v>
      </c>
    </row>
    <row r="67" spans="2:10" ht="17.5" hidden="1" x14ac:dyDescent="0.35">
      <c r="B67" s="138">
        <f t="shared" si="3"/>
        <v>61</v>
      </c>
      <c r="C67" s="139">
        <v>0</v>
      </c>
      <c r="D67" s="139">
        <v>0</v>
      </c>
      <c r="E67" s="140">
        <f t="shared" si="0"/>
        <v>0</v>
      </c>
      <c r="F67" s="141" t="str">
        <f t="shared" si="1"/>
        <v>-</v>
      </c>
      <c r="G67" s="142">
        <f t="shared" si="4"/>
        <v>0</v>
      </c>
      <c r="H67" s="143" t="str">
        <f t="shared" si="2"/>
        <v>-</v>
      </c>
      <c r="I67" s="144">
        <f t="shared" si="5"/>
        <v>0</v>
      </c>
      <c r="J67" s="142">
        <f t="shared" si="6"/>
        <v>0</v>
      </c>
    </row>
    <row r="68" spans="2:10" ht="17.5" hidden="1" x14ac:dyDescent="0.35">
      <c r="B68" s="138">
        <f t="shared" si="3"/>
        <v>62</v>
      </c>
      <c r="C68" s="139">
        <v>0</v>
      </c>
      <c r="D68" s="139">
        <v>0</v>
      </c>
      <c r="E68" s="140">
        <f t="shared" si="0"/>
        <v>0</v>
      </c>
      <c r="F68" s="141" t="str">
        <f t="shared" si="1"/>
        <v>-</v>
      </c>
      <c r="G68" s="142">
        <f t="shared" si="4"/>
        <v>0</v>
      </c>
      <c r="H68" s="143" t="str">
        <f t="shared" si="2"/>
        <v>-</v>
      </c>
      <c r="I68" s="144">
        <f t="shared" si="5"/>
        <v>0</v>
      </c>
      <c r="J68" s="142">
        <f t="shared" si="6"/>
        <v>0</v>
      </c>
    </row>
    <row r="69" spans="2:10" ht="17.5" hidden="1" x14ac:dyDescent="0.35">
      <c r="B69" s="138">
        <f t="shared" si="3"/>
        <v>63</v>
      </c>
      <c r="C69" s="139">
        <v>0</v>
      </c>
      <c r="D69" s="139">
        <v>0</v>
      </c>
      <c r="E69" s="140">
        <f t="shared" si="0"/>
        <v>0</v>
      </c>
      <c r="F69" s="141" t="str">
        <f t="shared" si="1"/>
        <v>-</v>
      </c>
      <c r="G69" s="142">
        <f t="shared" si="4"/>
        <v>0</v>
      </c>
      <c r="H69" s="143" t="str">
        <f t="shared" si="2"/>
        <v>-</v>
      </c>
      <c r="I69" s="144">
        <f t="shared" si="5"/>
        <v>0</v>
      </c>
      <c r="J69" s="142">
        <f t="shared" si="6"/>
        <v>0</v>
      </c>
    </row>
    <row r="70" spans="2:10" ht="17.5" hidden="1" x14ac:dyDescent="0.35">
      <c r="B70" s="138">
        <f t="shared" si="3"/>
        <v>64</v>
      </c>
      <c r="C70" s="139">
        <v>0</v>
      </c>
      <c r="D70" s="139">
        <v>0</v>
      </c>
      <c r="E70" s="140">
        <f t="shared" ref="E70:E126" si="7">C70-D70</f>
        <v>0</v>
      </c>
      <c r="F70" s="141" t="str">
        <f t="shared" ref="F70:F126" si="8">IF(B70&lt;=$C$3,POWER((1+$C$4),(B70*-1)),"-")</f>
        <v>-</v>
      </c>
      <c r="G70" s="142">
        <f t="shared" si="4"/>
        <v>0</v>
      </c>
      <c r="H70" s="143" t="str">
        <f t="shared" ref="H70:H126" si="9">IF(B70&lt;=$C$3,POWER((1+$G$129),(B70*-1)),"-")</f>
        <v>-</v>
      </c>
      <c r="I70" s="144">
        <f t="shared" si="5"/>
        <v>0</v>
      </c>
      <c r="J70" s="142">
        <f t="shared" si="6"/>
        <v>0</v>
      </c>
    </row>
    <row r="71" spans="2:10" ht="17.5" hidden="1" x14ac:dyDescent="0.35">
      <c r="B71" s="138">
        <f t="shared" ref="B71:B126" si="10">B70+1</f>
        <v>65</v>
      </c>
      <c r="C71" s="139">
        <v>0</v>
      </c>
      <c r="D71" s="139">
        <v>0</v>
      </c>
      <c r="E71" s="140">
        <f t="shared" si="7"/>
        <v>0</v>
      </c>
      <c r="F71" s="141" t="str">
        <f t="shared" si="8"/>
        <v>-</v>
      </c>
      <c r="G71" s="142">
        <f t="shared" ref="G71:G126" si="11">PV($C$4,B71,0,E71)*-1</f>
        <v>0</v>
      </c>
      <c r="H71" s="143" t="str">
        <f t="shared" si="9"/>
        <v>-</v>
      </c>
      <c r="I71" s="144">
        <f t="shared" ref="I71:I126" si="12">PV($G$129,B71,0,E71)*-1</f>
        <v>0</v>
      </c>
      <c r="J71" s="142">
        <f t="shared" si="6"/>
        <v>0</v>
      </c>
    </row>
    <row r="72" spans="2:10" ht="17.5" hidden="1" x14ac:dyDescent="0.35">
      <c r="B72" s="138">
        <f t="shared" si="10"/>
        <v>66</v>
      </c>
      <c r="C72" s="139">
        <v>0</v>
      </c>
      <c r="D72" s="139">
        <v>0</v>
      </c>
      <c r="E72" s="140">
        <f t="shared" si="7"/>
        <v>0</v>
      </c>
      <c r="F72" s="141" t="str">
        <f t="shared" si="8"/>
        <v>-</v>
      </c>
      <c r="G72" s="142">
        <f t="shared" si="11"/>
        <v>0</v>
      </c>
      <c r="H72" s="143" t="str">
        <f t="shared" si="9"/>
        <v>-</v>
      </c>
      <c r="I72" s="144">
        <f t="shared" si="12"/>
        <v>0</v>
      </c>
      <c r="J72" s="142">
        <f t="shared" ref="J72:J126" si="13">IF(B72&lt;=$C$3,$J$7,0)</f>
        <v>0</v>
      </c>
    </row>
    <row r="73" spans="2:10" ht="17.5" hidden="1" x14ac:dyDescent="0.35">
      <c r="B73" s="138">
        <f t="shared" si="10"/>
        <v>67</v>
      </c>
      <c r="C73" s="139">
        <v>0</v>
      </c>
      <c r="D73" s="139">
        <v>0</v>
      </c>
      <c r="E73" s="140">
        <f t="shared" si="7"/>
        <v>0</v>
      </c>
      <c r="F73" s="141" t="str">
        <f t="shared" si="8"/>
        <v>-</v>
      </c>
      <c r="G73" s="142">
        <f t="shared" si="11"/>
        <v>0</v>
      </c>
      <c r="H73" s="143" t="str">
        <f t="shared" si="9"/>
        <v>-</v>
      </c>
      <c r="I73" s="144">
        <f t="shared" si="12"/>
        <v>0</v>
      </c>
      <c r="J73" s="142">
        <f t="shared" si="13"/>
        <v>0</v>
      </c>
    </row>
    <row r="74" spans="2:10" ht="17.5" hidden="1" x14ac:dyDescent="0.35">
      <c r="B74" s="138">
        <f t="shared" si="10"/>
        <v>68</v>
      </c>
      <c r="C74" s="139">
        <v>0</v>
      </c>
      <c r="D74" s="139">
        <v>0</v>
      </c>
      <c r="E74" s="140">
        <f t="shared" si="7"/>
        <v>0</v>
      </c>
      <c r="F74" s="141" t="str">
        <f t="shared" si="8"/>
        <v>-</v>
      </c>
      <c r="G74" s="142">
        <f t="shared" si="11"/>
        <v>0</v>
      </c>
      <c r="H74" s="143" t="str">
        <f t="shared" si="9"/>
        <v>-</v>
      </c>
      <c r="I74" s="144">
        <f t="shared" si="12"/>
        <v>0</v>
      </c>
      <c r="J74" s="142">
        <f t="shared" si="13"/>
        <v>0</v>
      </c>
    </row>
    <row r="75" spans="2:10" ht="17.5" hidden="1" x14ac:dyDescent="0.35">
      <c r="B75" s="138">
        <f t="shared" si="10"/>
        <v>69</v>
      </c>
      <c r="C75" s="139">
        <v>0</v>
      </c>
      <c r="D75" s="139">
        <v>0</v>
      </c>
      <c r="E75" s="140">
        <f t="shared" si="7"/>
        <v>0</v>
      </c>
      <c r="F75" s="141" t="str">
        <f t="shared" si="8"/>
        <v>-</v>
      </c>
      <c r="G75" s="142">
        <f t="shared" si="11"/>
        <v>0</v>
      </c>
      <c r="H75" s="143" t="str">
        <f t="shared" si="9"/>
        <v>-</v>
      </c>
      <c r="I75" s="144">
        <f t="shared" si="12"/>
        <v>0</v>
      </c>
      <c r="J75" s="142">
        <f t="shared" si="13"/>
        <v>0</v>
      </c>
    </row>
    <row r="76" spans="2:10" ht="17.5" hidden="1" x14ac:dyDescent="0.35">
      <c r="B76" s="138">
        <f t="shared" si="10"/>
        <v>70</v>
      </c>
      <c r="C76" s="139">
        <v>0</v>
      </c>
      <c r="D76" s="139">
        <v>0</v>
      </c>
      <c r="E76" s="140">
        <f t="shared" si="7"/>
        <v>0</v>
      </c>
      <c r="F76" s="141" t="str">
        <f t="shared" si="8"/>
        <v>-</v>
      </c>
      <c r="G76" s="142">
        <f t="shared" si="11"/>
        <v>0</v>
      </c>
      <c r="H76" s="143" t="str">
        <f t="shared" si="9"/>
        <v>-</v>
      </c>
      <c r="I76" s="144">
        <f t="shared" si="12"/>
        <v>0</v>
      </c>
      <c r="J76" s="142">
        <f t="shared" si="13"/>
        <v>0</v>
      </c>
    </row>
    <row r="77" spans="2:10" ht="17.5" hidden="1" x14ac:dyDescent="0.35">
      <c r="B77" s="138">
        <f t="shared" si="10"/>
        <v>71</v>
      </c>
      <c r="C77" s="139">
        <v>0</v>
      </c>
      <c r="D77" s="139">
        <v>0</v>
      </c>
      <c r="E77" s="140">
        <f t="shared" si="7"/>
        <v>0</v>
      </c>
      <c r="F77" s="141" t="str">
        <f t="shared" si="8"/>
        <v>-</v>
      </c>
      <c r="G77" s="142">
        <f t="shared" si="11"/>
        <v>0</v>
      </c>
      <c r="H77" s="143" t="str">
        <f t="shared" si="9"/>
        <v>-</v>
      </c>
      <c r="I77" s="144">
        <f t="shared" si="12"/>
        <v>0</v>
      </c>
      <c r="J77" s="142">
        <f t="shared" si="13"/>
        <v>0</v>
      </c>
    </row>
    <row r="78" spans="2:10" ht="17.5" hidden="1" x14ac:dyDescent="0.35">
      <c r="B78" s="138">
        <f t="shared" si="10"/>
        <v>72</v>
      </c>
      <c r="C78" s="139">
        <v>0</v>
      </c>
      <c r="D78" s="139">
        <v>0</v>
      </c>
      <c r="E78" s="140">
        <f t="shared" si="7"/>
        <v>0</v>
      </c>
      <c r="F78" s="141" t="str">
        <f t="shared" si="8"/>
        <v>-</v>
      </c>
      <c r="G78" s="142">
        <f t="shared" si="11"/>
        <v>0</v>
      </c>
      <c r="H78" s="143" t="str">
        <f t="shared" si="9"/>
        <v>-</v>
      </c>
      <c r="I78" s="144">
        <f t="shared" si="12"/>
        <v>0</v>
      </c>
      <c r="J78" s="142">
        <f t="shared" si="13"/>
        <v>0</v>
      </c>
    </row>
    <row r="79" spans="2:10" ht="17.5" hidden="1" x14ac:dyDescent="0.35">
      <c r="B79" s="138">
        <f t="shared" si="10"/>
        <v>73</v>
      </c>
      <c r="C79" s="139">
        <v>0</v>
      </c>
      <c r="D79" s="139">
        <v>0</v>
      </c>
      <c r="E79" s="140">
        <f t="shared" si="7"/>
        <v>0</v>
      </c>
      <c r="F79" s="141" t="str">
        <f t="shared" si="8"/>
        <v>-</v>
      </c>
      <c r="G79" s="142">
        <f t="shared" si="11"/>
        <v>0</v>
      </c>
      <c r="H79" s="143" t="str">
        <f t="shared" si="9"/>
        <v>-</v>
      </c>
      <c r="I79" s="144">
        <f t="shared" si="12"/>
        <v>0</v>
      </c>
      <c r="J79" s="142">
        <f t="shared" si="13"/>
        <v>0</v>
      </c>
    </row>
    <row r="80" spans="2:10" ht="17.5" hidden="1" x14ac:dyDescent="0.35">
      <c r="B80" s="138">
        <f t="shared" si="10"/>
        <v>74</v>
      </c>
      <c r="C80" s="139">
        <v>0</v>
      </c>
      <c r="D80" s="139">
        <v>0</v>
      </c>
      <c r="E80" s="140">
        <f t="shared" si="7"/>
        <v>0</v>
      </c>
      <c r="F80" s="141" t="str">
        <f t="shared" si="8"/>
        <v>-</v>
      </c>
      <c r="G80" s="142">
        <f t="shared" si="11"/>
        <v>0</v>
      </c>
      <c r="H80" s="143" t="str">
        <f t="shared" si="9"/>
        <v>-</v>
      </c>
      <c r="I80" s="144">
        <f t="shared" si="12"/>
        <v>0</v>
      </c>
      <c r="J80" s="142">
        <f t="shared" si="13"/>
        <v>0</v>
      </c>
    </row>
    <row r="81" spans="2:10" ht="17.5" hidden="1" x14ac:dyDescent="0.35">
      <c r="B81" s="138">
        <f t="shared" si="10"/>
        <v>75</v>
      </c>
      <c r="C81" s="139">
        <v>0</v>
      </c>
      <c r="D81" s="139">
        <v>0</v>
      </c>
      <c r="E81" s="140">
        <f t="shared" si="7"/>
        <v>0</v>
      </c>
      <c r="F81" s="141" t="str">
        <f t="shared" si="8"/>
        <v>-</v>
      </c>
      <c r="G81" s="142">
        <f t="shared" si="11"/>
        <v>0</v>
      </c>
      <c r="H81" s="143" t="str">
        <f t="shared" si="9"/>
        <v>-</v>
      </c>
      <c r="I81" s="144">
        <f t="shared" si="12"/>
        <v>0</v>
      </c>
      <c r="J81" s="142">
        <f t="shared" si="13"/>
        <v>0</v>
      </c>
    </row>
    <row r="82" spans="2:10" ht="17.5" hidden="1" x14ac:dyDescent="0.35">
      <c r="B82" s="138">
        <f t="shared" si="10"/>
        <v>76</v>
      </c>
      <c r="C82" s="139">
        <v>0</v>
      </c>
      <c r="D82" s="139">
        <v>0</v>
      </c>
      <c r="E82" s="140">
        <f t="shared" si="7"/>
        <v>0</v>
      </c>
      <c r="F82" s="141" t="str">
        <f t="shared" si="8"/>
        <v>-</v>
      </c>
      <c r="G82" s="142">
        <f t="shared" si="11"/>
        <v>0</v>
      </c>
      <c r="H82" s="143" t="str">
        <f t="shared" si="9"/>
        <v>-</v>
      </c>
      <c r="I82" s="144">
        <f t="shared" si="12"/>
        <v>0</v>
      </c>
      <c r="J82" s="142">
        <f t="shared" si="13"/>
        <v>0</v>
      </c>
    </row>
    <row r="83" spans="2:10" ht="17.5" hidden="1" x14ac:dyDescent="0.35">
      <c r="B83" s="138">
        <f t="shared" si="10"/>
        <v>77</v>
      </c>
      <c r="C83" s="139">
        <v>0</v>
      </c>
      <c r="D83" s="139">
        <v>0</v>
      </c>
      <c r="E83" s="140">
        <f t="shared" si="7"/>
        <v>0</v>
      </c>
      <c r="F83" s="141" t="str">
        <f t="shared" si="8"/>
        <v>-</v>
      </c>
      <c r="G83" s="142">
        <f t="shared" si="11"/>
        <v>0</v>
      </c>
      <c r="H83" s="143" t="str">
        <f t="shared" si="9"/>
        <v>-</v>
      </c>
      <c r="I83" s="144">
        <f t="shared" si="12"/>
        <v>0</v>
      </c>
      <c r="J83" s="142">
        <f t="shared" si="13"/>
        <v>0</v>
      </c>
    </row>
    <row r="84" spans="2:10" ht="17.5" hidden="1" x14ac:dyDescent="0.35">
      <c r="B84" s="138">
        <f t="shared" si="10"/>
        <v>78</v>
      </c>
      <c r="C84" s="139">
        <v>0</v>
      </c>
      <c r="D84" s="139">
        <v>0</v>
      </c>
      <c r="E84" s="140">
        <f t="shared" si="7"/>
        <v>0</v>
      </c>
      <c r="F84" s="141" t="str">
        <f t="shared" si="8"/>
        <v>-</v>
      </c>
      <c r="G84" s="142">
        <f t="shared" si="11"/>
        <v>0</v>
      </c>
      <c r="H84" s="143" t="str">
        <f t="shared" si="9"/>
        <v>-</v>
      </c>
      <c r="I84" s="144">
        <f t="shared" si="12"/>
        <v>0</v>
      </c>
      <c r="J84" s="142">
        <f t="shared" si="13"/>
        <v>0</v>
      </c>
    </row>
    <row r="85" spans="2:10" ht="17.5" hidden="1" x14ac:dyDescent="0.35">
      <c r="B85" s="138">
        <f t="shared" si="10"/>
        <v>79</v>
      </c>
      <c r="C85" s="139">
        <v>0</v>
      </c>
      <c r="D85" s="139">
        <v>0</v>
      </c>
      <c r="E85" s="140">
        <f t="shared" si="7"/>
        <v>0</v>
      </c>
      <c r="F85" s="141" t="str">
        <f t="shared" si="8"/>
        <v>-</v>
      </c>
      <c r="G85" s="142">
        <f t="shared" si="11"/>
        <v>0</v>
      </c>
      <c r="H85" s="143" t="str">
        <f t="shared" si="9"/>
        <v>-</v>
      </c>
      <c r="I85" s="144">
        <f t="shared" si="12"/>
        <v>0</v>
      </c>
      <c r="J85" s="142">
        <f t="shared" si="13"/>
        <v>0</v>
      </c>
    </row>
    <row r="86" spans="2:10" ht="17.5" hidden="1" x14ac:dyDescent="0.35">
      <c r="B86" s="138">
        <f t="shared" si="10"/>
        <v>80</v>
      </c>
      <c r="C86" s="139">
        <v>0</v>
      </c>
      <c r="D86" s="139">
        <v>0</v>
      </c>
      <c r="E86" s="140">
        <f t="shared" si="7"/>
        <v>0</v>
      </c>
      <c r="F86" s="141" t="str">
        <f t="shared" si="8"/>
        <v>-</v>
      </c>
      <c r="G86" s="142">
        <f t="shared" si="11"/>
        <v>0</v>
      </c>
      <c r="H86" s="143" t="str">
        <f t="shared" si="9"/>
        <v>-</v>
      </c>
      <c r="I86" s="144">
        <f t="shared" si="12"/>
        <v>0</v>
      </c>
      <c r="J86" s="142">
        <f t="shared" si="13"/>
        <v>0</v>
      </c>
    </row>
    <row r="87" spans="2:10" ht="17.5" hidden="1" x14ac:dyDescent="0.35">
      <c r="B87" s="138">
        <f t="shared" si="10"/>
        <v>81</v>
      </c>
      <c r="C87" s="139">
        <v>0</v>
      </c>
      <c r="D87" s="139">
        <v>0</v>
      </c>
      <c r="E87" s="140">
        <f t="shared" si="7"/>
        <v>0</v>
      </c>
      <c r="F87" s="141" t="str">
        <f t="shared" si="8"/>
        <v>-</v>
      </c>
      <c r="G87" s="142">
        <f t="shared" si="11"/>
        <v>0</v>
      </c>
      <c r="H87" s="143" t="str">
        <f t="shared" si="9"/>
        <v>-</v>
      </c>
      <c r="I87" s="144">
        <f t="shared" si="12"/>
        <v>0</v>
      </c>
      <c r="J87" s="142">
        <f t="shared" si="13"/>
        <v>0</v>
      </c>
    </row>
    <row r="88" spans="2:10" ht="17.5" hidden="1" x14ac:dyDescent="0.35">
      <c r="B88" s="138">
        <f t="shared" si="10"/>
        <v>82</v>
      </c>
      <c r="C88" s="139">
        <v>0</v>
      </c>
      <c r="D88" s="139">
        <v>0</v>
      </c>
      <c r="E88" s="140">
        <f t="shared" si="7"/>
        <v>0</v>
      </c>
      <c r="F88" s="141" t="str">
        <f t="shared" si="8"/>
        <v>-</v>
      </c>
      <c r="G88" s="142">
        <f t="shared" si="11"/>
        <v>0</v>
      </c>
      <c r="H88" s="143" t="str">
        <f t="shared" si="9"/>
        <v>-</v>
      </c>
      <c r="I88" s="144">
        <f t="shared" si="12"/>
        <v>0</v>
      </c>
      <c r="J88" s="142">
        <f t="shared" si="13"/>
        <v>0</v>
      </c>
    </row>
    <row r="89" spans="2:10" ht="17.5" hidden="1" x14ac:dyDescent="0.35">
      <c r="B89" s="138">
        <f t="shared" si="10"/>
        <v>83</v>
      </c>
      <c r="C89" s="139">
        <v>0</v>
      </c>
      <c r="D89" s="139">
        <v>0</v>
      </c>
      <c r="E89" s="140">
        <f t="shared" si="7"/>
        <v>0</v>
      </c>
      <c r="F89" s="141" t="str">
        <f t="shared" si="8"/>
        <v>-</v>
      </c>
      <c r="G89" s="142">
        <f t="shared" si="11"/>
        <v>0</v>
      </c>
      <c r="H89" s="143" t="str">
        <f t="shared" si="9"/>
        <v>-</v>
      </c>
      <c r="I89" s="144">
        <f t="shared" si="12"/>
        <v>0</v>
      </c>
      <c r="J89" s="142">
        <f t="shared" si="13"/>
        <v>0</v>
      </c>
    </row>
    <row r="90" spans="2:10" ht="17.5" hidden="1" x14ac:dyDescent="0.35">
      <c r="B90" s="138">
        <f t="shared" si="10"/>
        <v>84</v>
      </c>
      <c r="C90" s="139">
        <v>0</v>
      </c>
      <c r="D90" s="139">
        <v>0</v>
      </c>
      <c r="E90" s="140">
        <f t="shared" si="7"/>
        <v>0</v>
      </c>
      <c r="F90" s="141" t="str">
        <f t="shared" si="8"/>
        <v>-</v>
      </c>
      <c r="G90" s="142">
        <f t="shared" si="11"/>
        <v>0</v>
      </c>
      <c r="H90" s="143" t="str">
        <f t="shared" si="9"/>
        <v>-</v>
      </c>
      <c r="I90" s="144">
        <f t="shared" si="12"/>
        <v>0</v>
      </c>
      <c r="J90" s="142">
        <f t="shared" si="13"/>
        <v>0</v>
      </c>
    </row>
    <row r="91" spans="2:10" ht="17.5" hidden="1" x14ac:dyDescent="0.35">
      <c r="B91" s="138">
        <f t="shared" si="10"/>
        <v>85</v>
      </c>
      <c r="C91" s="139">
        <v>0</v>
      </c>
      <c r="D91" s="139">
        <v>0</v>
      </c>
      <c r="E91" s="140">
        <f t="shared" si="7"/>
        <v>0</v>
      </c>
      <c r="F91" s="141" t="str">
        <f t="shared" si="8"/>
        <v>-</v>
      </c>
      <c r="G91" s="142">
        <f t="shared" si="11"/>
        <v>0</v>
      </c>
      <c r="H91" s="143" t="str">
        <f t="shared" si="9"/>
        <v>-</v>
      </c>
      <c r="I91" s="144">
        <f t="shared" si="12"/>
        <v>0</v>
      </c>
      <c r="J91" s="142">
        <f t="shared" si="13"/>
        <v>0</v>
      </c>
    </row>
    <row r="92" spans="2:10" ht="17.5" hidden="1" x14ac:dyDescent="0.35">
      <c r="B92" s="138">
        <f t="shared" si="10"/>
        <v>86</v>
      </c>
      <c r="C92" s="139">
        <v>0</v>
      </c>
      <c r="D92" s="139">
        <v>0</v>
      </c>
      <c r="E92" s="140">
        <f t="shared" si="7"/>
        <v>0</v>
      </c>
      <c r="F92" s="141" t="str">
        <f t="shared" si="8"/>
        <v>-</v>
      </c>
      <c r="G92" s="142">
        <f t="shared" si="11"/>
        <v>0</v>
      </c>
      <c r="H92" s="143" t="str">
        <f t="shared" si="9"/>
        <v>-</v>
      </c>
      <c r="I92" s="144">
        <f t="shared" si="12"/>
        <v>0</v>
      </c>
      <c r="J92" s="142">
        <f t="shared" si="13"/>
        <v>0</v>
      </c>
    </row>
    <row r="93" spans="2:10" ht="17.5" hidden="1" x14ac:dyDescent="0.35">
      <c r="B93" s="138">
        <f t="shared" si="10"/>
        <v>87</v>
      </c>
      <c r="C93" s="139">
        <v>0</v>
      </c>
      <c r="D93" s="139">
        <v>0</v>
      </c>
      <c r="E93" s="140">
        <f t="shared" si="7"/>
        <v>0</v>
      </c>
      <c r="F93" s="141" t="str">
        <f t="shared" si="8"/>
        <v>-</v>
      </c>
      <c r="G93" s="142">
        <f t="shared" si="11"/>
        <v>0</v>
      </c>
      <c r="H93" s="143" t="str">
        <f t="shared" si="9"/>
        <v>-</v>
      </c>
      <c r="I93" s="144">
        <f t="shared" si="12"/>
        <v>0</v>
      </c>
      <c r="J93" s="142">
        <f t="shared" si="13"/>
        <v>0</v>
      </c>
    </row>
    <row r="94" spans="2:10" ht="17.5" hidden="1" x14ac:dyDescent="0.35">
      <c r="B94" s="138">
        <f t="shared" si="10"/>
        <v>88</v>
      </c>
      <c r="C94" s="139">
        <v>0</v>
      </c>
      <c r="D94" s="139">
        <v>0</v>
      </c>
      <c r="E94" s="140">
        <f t="shared" si="7"/>
        <v>0</v>
      </c>
      <c r="F94" s="141" t="str">
        <f t="shared" si="8"/>
        <v>-</v>
      </c>
      <c r="G94" s="142">
        <f t="shared" si="11"/>
        <v>0</v>
      </c>
      <c r="H94" s="143" t="str">
        <f t="shared" si="9"/>
        <v>-</v>
      </c>
      <c r="I94" s="144">
        <f t="shared" si="12"/>
        <v>0</v>
      </c>
      <c r="J94" s="142">
        <f t="shared" si="13"/>
        <v>0</v>
      </c>
    </row>
    <row r="95" spans="2:10" ht="17.5" hidden="1" x14ac:dyDescent="0.35">
      <c r="B95" s="138">
        <f t="shared" si="10"/>
        <v>89</v>
      </c>
      <c r="C95" s="139">
        <v>0</v>
      </c>
      <c r="D95" s="139">
        <v>0</v>
      </c>
      <c r="E95" s="140">
        <f t="shared" si="7"/>
        <v>0</v>
      </c>
      <c r="F95" s="141" t="str">
        <f t="shared" si="8"/>
        <v>-</v>
      </c>
      <c r="G95" s="142">
        <f t="shared" si="11"/>
        <v>0</v>
      </c>
      <c r="H95" s="143" t="str">
        <f t="shared" si="9"/>
        <v>-</v>
      </c>
      <c r="I95" s="144">
        <f t="shared" si="12"/>
        <v>0</v>
      </c>
      <c r="J95" s="142">
        <f t="shared" si="13"/>
        <v>0</v>
      </c>
    </row>
    <row r="96" spans="2:10" ht="17.5" hidden="1" x14ac:dyDescent="0.35">
      <c r="B96" s="138">
        <f t="shared" si="10"/>
        <v>90</v>
      </c>
      <c r="C96" s="139">
        <v>0</v>
      </c>
      <c r="D96" s="139">
        <v>0</v>
      </c>
      <c r="E96" s="140">
        <f t="shared" si="7"/>
        <v>0</v>
      </c>
      <c r="F96" s="141" t="str">
        <f t="shared" si="8"/>
        <v>-</v>
      </c>
      <c r="G96" s="142">
        <f t="shared" si="11"/>
        <v>0</v>
      </c>
      <c r="H96" s="143" t="str">
        <f t="shared" si="9"/>
        <v>-</v>
      </c>
      <c r="I96" s="144">
        <f t="shared" si="12"/>
        <v>0</v>
      </c>
      <c r="J96" s="142">
        <f t="shared" si="13"/>
        <v>0</v>
      </c>
    </row>
    <row r="97" spans="2:10" ht="17.5" hidden="1" x14ac:dyDescent="0.35">
      <c r="B97" s="138">
        <f t="shared" si="10"/>
        <v>91</v>
      </c>
      <c r="C97" s="139">
        <v>0</v>
      </c>
      <c r="D97" s="139">
        <v>0</v>
      </c>
      <c r="E97" s="140">
        <f t="shared" si="7"/>
        <v>0</v>
      </c>
      <c r="F97" s="141" t="str">
        <f t="shared" si="8"/>
        <v>-</v>
      </c>
      <c r="G97" s="142">
        <f t="shared" si="11"/>
        <v>0</v>
      </c>
      <c r="H97" s="143" t="str">
        <f t="shared" si="9"/>
        <v>-</v>
      </c>
      <c r="I97" s="144">
        <f t="shared" si="12"/>
        <v>0</v>
      </c>
      <c r="J97" s="142">
        <f t="shared" si="13"/>
        <v>0</v>
      </c>
    </row>
    <row r="98" spans="2:10" ht="17.5" hidden="1" x14ac:dyDescent="0.35">
      <c r="B98" s="138">
        <f t="shared" si="10"/>
        <v>92</v>
      </c>
      <c r="C98" s="139">
        <v>0</v>
      </c>
      <c r="D98" s="139">
        <v>0</v>
      </c>
      <c r="E98" s="140">
        <f t="shared" si="7"/>
        <v>0</v>
      </c>
      <c r="F98" s="141" t="str">
        <f t="shared" si="8"/>
        <v>-</v>
      </c>
      <c r="G98" s="142">
        <f t="shared" si="11"/>
        <v>0</v>
      </c>
      <c r="H98" s="143" t="str">
        <f t="shared" si="9"/>
        <v>-</v>
      </c>
      <c r="I98" s="144">
        <f t="shared" si="12"/>
        <v>0</v>
      </c>
      <c r="J98" s="142">
        <f t="shared" si="13"/>
        <v>0</v>
      </c>
    </row>
    <row r="99" spans="2:10" ht="17.5" hidden="1" x14ac:dyDescent="0.35">
      <c r="B99" s="138">
        <f t="shared" si="10"/>
        <v>93</v>
      </c>
      <c r="C99" s="139">
        <v>0</v>
      </c>
      <c r="D99" s="139">
        <v>0</v>
      </c>
      <c r="E99" s="140">
        <f t="shared" si="7"/>
        <v>0</v>
      </c>
      <c r="F99" s="141" t="str">
        <f t="shared" si="8"/>
        <v>-</v>
      </c>
      <c r="G99" s="142">
        <f t="shared" si="11"/>
        <v>0</v>
      </c>
      <c r="H99" s="143" t="str">
        <f t="shared" si="9"/>
        <v>-</v>
      </c>
      <c r="I99" s="144">
        <f t="shared" si="12"/>
        <v>0</v>
      </c>
      <c r="J99" s="142">
        <f t="shared" si="13"/>
        <v>0</v>
      </c>
    </row>
    <row r="100" spans="2:10" ht="17.5" hidden="1" x14ac:dyDescent="0.35">
      <c r="B100" s="138">
        <f t="shared" si="10"/>
        <v>94</v>
      </c>
      <c r="C100" s="139">
        <v>0</v>
      </c>
      <c r="D100" s="139">
        <v>0</v>
      </c>
      <c r="E100" s="140">
        <f t="shared" si="7"/>
        <v>0</v>
      </c>
      <c r="F100" s="141" t="str">
        <f t="shared" si="8"/>
        <v>-</v>
      </c>
      <c r="G100" s="142">
        <f t="shared" si="11"/>
        <v>0</v>
      </c>
      <c r="H100" s="143" t="str">
        <f t="shared" si="9"/>
        <v>-</v>
      </c>
      <c r="I100" s="144">
        <f t="shared" si="12"/>
        <v>0</v>
      </c>
      <c r="J100" s="142">
        <f t="shared" si="13"/>
        <v>0</v>
      </c>
    </row>
    <row r="101" spans="2:10" ht="17.5" hidden="1" x14ac:dyDescent="0.35">
      <c r="B101" s="138">
        <f t="shared" si="10"/>
        <v>95</v>
      </c>
      <c r="C101" s="139">
        <v>0</v>
      </c>
      <c r="D101" s="139">
        <v>0</v>
      </c>
      <c r="E101" s="140">
        <f t="shared" si="7"/>
        <v>0</v>
      </c>
      <c r="F101" s="141" t="str">
        <f t="shared" si="8"/>
        <v>-</v>
      </c>
      <c r="G101" s="142">
        <f t="shared" si="11"/>
        <v>0</v>
      </c>
      <c r="H101" s="143" t="str">
        <f t="shared" si="9"/>
        <v>-</v>
      </c>
      <c r="I101" s="144">
        <f t="shared" si="12"/>
        <v>0</v>
      </c>
      <c r="J101" s="142">
        <f t="shared" si="13"/>
        <v>0</v>
      </c>
    </row>
    <row r="102" spans="2:10" ht="17.5" hidden="1" x14ac:dyDescent="0.35">
      <c r="B102" s="138">
        <f t="shared" si="10"/>
        <v>96</v>
      </c>
      <c r="C102" s="139">
        <v>0</v>
      </c>
      <c r="D102" s="139">
        <v>0</v>
      </c>
      <c r="E102" s="140">
        <f t="shared" si="7"/>
        <v>0</v>
      </c>
      <c r="F102" s="141" t="str">
        <f t="shared" si="8"/>
        <v>-</v>
      </c>
      <c r="G102" s="142">
        <f t="shared" si="11"/>
        <v>0</v>
      </c>
      <c r="H102" s="143" t="str">
        <f t="shared" si="9"/>
        <v>-</v>
      </c>
      <c r="I102" s="144">
        <f t="shared" si="12"/>
        <v>0</v>
      </c>
      <c r="J102" s="142">
        <f t="shared" si="13"/>
        <v>0</v>
      </c>
    </row>
    <row r="103" spans="2:10" ht="17.5" hidden="1" x14ac:dyDescent="0.35">
      <c r="B103" s="138">
        <f t="shared" si="10"/>
        <v>97</v>
      </c>
      <c r="C103" s="139">
        <v>0</v>
      </c>
      <c r="D103" s="139">
        <v>0</v>
      </c>
      <c r="E103" s="140">
        <f t="shared" si="7"/>
        <v>0</v>
      </c>
      <c r="F103" s="141" t="str">
        <f t="shared" si="8"/>
        <v>-</v>
      </c>
      <c r="G103" s="142">
        <f t="shared" si="11"/>
        <v>0</v>
      </c>
      <c r="H103" s="143" t="str">
        <f t="shared" si="9"/>
        <v>-</v>
      </c>
      <c r="I103" s="144">
        <f t="shared" si="12"/>
        <v>0</v>
      </c>
      <c r="J103" s="142">
        <f t="shared" si="13"/>
        <v>0</v>
      </c>
    </row>
    <row r="104" spans="2:10" ht="17.5" hidden="1" x14ac:dyDescent="0.35">
      <c r="B104" s="138">
        <f t="shared" si="10"/>
        <v>98</v>
      </c>
      <c r="C104" s="139">
        <v>0</v>
      </c>
      <c r="D104" s="139">
        <v>0</v>
      </c>
      <c r="E104" s="140">
        <f t="shared" si="7"/>
        <v>0</v>
      </c>
      <c r="F104" s="141" t="str">
        <f t="shared" si="8"/>
        <v>-</v>
      </c>
      <c r="G104" s="142">
        <f t="shared" si="11"/>
        <v>0</v>
      </c>
      <c r="H104" s="143" t="str">
        <f t="shared" si="9"/>
        <v>-</v>
      </c>
      <c r="I104" s="144">
        <f t="shared" si="12"/>
        <v>0</v>
      </c>
      <c r="J104" s="142">
        <f t="shared" si="13"/>
        <v>0</v>
      </c>
    </row>
    <row r="105" spans="2:10" ht="17.5" hidden="1" x14ac:dyDescent="0.35">
      <c r="B105" s="138">
        <f t="shared" si="10"/>
        <v>99</v>
      </c>
      <c r="C105" s="139">
        <v>0</v>
      </c>
      <c r="D105" s="139">
        <v>0</v>
      </c>
      <c r="E105" s="140">
        <f t="shared" si="7"/>
        <v>0</v>
      </c>
      <c r="F105" s="141" t="str">
        <f t="shared" si="8"/>
        <v>-</v>
      </c>
      <c r="G105" s="142">
        <f t="shared" si="11"/>
        <v>0</v>
      </c>
      <c r="H105" s="143" t="str">
        <f t="shared" si="9"/>
        <v>-</v>
      </c>
      <c r="I105" s="144">
        <f t="shared" si="12"/>
        <v>0</v>
      </c>
      <c r="J105" s="142">
        <f t="shared" si="13"/>
        <v>0</v>
      </c>
    </row>
    <row r="106" spans="2:10" ht="17.5" hidden="1" x14ac:dyDescent="0.35">
      <c r="B106" s="138">
        <f t="shared" si="10"/>
        <v>100</v>
      </c>
      <c r="C106" s="139">
        <v>0</v>
      </c>
      <c r="D106" s="139">
        <v>0</v>
      </c>
      <c r="E106" s="140">
        <f t="shared" si="7"/>
        <v>0</v>
      </c>
      <c r="F106" s="141" t="str">
        <f t="shared" si="8"/>
        <v>-</v>
      </c>
      <c r="G106" s="142">
        <f t="shared" si="11"/>
        <v>0</v>
      </c>
      <c r="H106" s="143" t="str">
        <f t="shared" si="9"/>
        <v>-</v>
      </c>
      <c r="I106" s="144">
        <f t="shared" si="12"/>
        <v>0</v>
      </c>
      <c r="J106" s="142">
        <f t="shared" si="13"/>
        <v>0</v>
      </c>
    </row>
    <row r="107" spans="2:10" ht="17.5" hidden="1" x14ac:dyDescent="0.35">
      <c r="B107" s="138">
        <f t="shared" si="10"/>
        <v>101</v>
      </c>
      <c r="C107" s="139">
        <v>0</v>
      </c>
      <c r="D107" s="139">
        <v>0</v>
      </c>
      <c r="E107" s="140">
        <f t="shared" si="7"/>
        <v>0</v>
      </c>
      <c r="F107" s="141" t="str">
        <f t="shared" si="8"/>
        <v>-</v>
      </c>
      <c r="G107" s="142">
        <f t="shared" si="11"/>
        <v>0</v>
      </c>
      <c r="H107" s="143" t="str">
        <f t="shared" si="9"/>
        <v>-</v>
      </c>
      <c r="I107" s="144">
        <f t="shared" si="12"/>
        <v>0</v>
      </c>
      <c r="J107" s="142">
        <f t="shared" si="13"/>
        <v>0</v>
      </c>
    </row>
    <row r="108" spans="2:10" ht="17.5" hidden="1" x14ac:dyDescent="0.35">
      <c r="B108" s="138">
        <f t="shared" si="10"/>
        <v>102</v>
      </c>
      <c r="C108" s="139">
        <v>0</v>
      </c>
      <c r="D108" s="139">
        <v>0</v>
      </c>
      <c r="E108" s="140">
        <f t="shared" si="7"/>
        <v>0</v>
      </c>
      <c r="F108" s="141" t="str">
        <f t="shared" si="8"/>
        <v>-</v>
      </c>
      <c r="G108" s="142">
        <f t="shared" si="11"/>
        <v>0</v>
      </c>
      <c r="H108" s="143" t="str">
        <f t="shared" si="9"/>
        <v>-</v>
      </c>
      <c r="I108" s="144">
        <f t="shared" si="12"/>
        <v>0</v>
      </c>
      <c r="J108" s="142">
        <f t="shared" si="13"/>
        <v>0</v>
      </c>
    </row>
    <row r="109" spans="2:10" ht="17.5" hidden="1" x14ac:dyDescent="0.35">
      <c r="B109" s="138">
        <f t="shared" si="10"/>
        <v>103</v>
      </c>
      <c r="C109" s="139">
        <v>0</v>
      </c>
      <c r="D109" s="139">
        <v>0</v>
      </c>
      <c r="E109" s="140">
        <f t="shared" si="7"/>
        <v>0</v>
      </c>
      <c r="F109" s="141" t="str">
        <f t="shared" si="8"/>
        <v>-</v>
      </c>
      <c r="G109" s="142">
        <f t="shared" si="11"/>
        <v>0</v>
      </c>
      <c r="H109" s="143" t="str">
        <f t="shared" si="9"/>
        <v>-</v>
      </c>
      <c r="I109" s="144">
        <f t="shared" si="12"/>
        <v>0</v>
      </c>
      <c r="J109" s="142">
        <f t="shared" si="13"/>
        <v>0</v>
      </c>
    </row>
    <row r="110" spans="2:10" ht="17.5" hidden="1" x14ac:dyDescent="0.35">
      <c r="B110" s="138">
        <f t="shared" si="10"/>
        <v>104</v>
      </c>
      <c r="C110" s="139">
        <v>0</v>
      </c>
      <c r="D110" s="139">
        <v>0</v>
      </c>
      <c r="E110" s="140">
        <f t="shared" si="7"/>
        <v>0</v>
      </c>
      <c r="F110" s="141" t="str">
        <f t="shared" si="8"/>
        <v>-</v>
      </c>
      <c r="G110" s="142">
        <f t="shared" si="11"/>
        <v>0</v>
      </c>
      <c r="H110" s="143" t="str">
        <f t="shared" si="9"/>
        <v>-</v>
      </c>
      <c r="I110" s="144">
        <f t="shared" si="12"/>
        <v>0</v>
      </c>
      <c r="J110" s="142">
        <f t="shared" si="13"/>
        <v>0</v>
      </c>
    </row>
    <row r="111" spans="2:10" ht="17.5" hidden="1" x14ac:dyDescent="0.35">
      <c r="B111" s="138">
        <f t="shared" si="10"/>
        <v>105</v>
      </c>
      <c r="C111" s="139">
        <v>0</v>
      </c>
      <c r="D111" s="139">
        <v>0</v>
      </c>
      <c r="E111" s="140">
        <f t="shared" si="7"/>
        <v>0</v>
      </c>
      <c r="F111" s="141" t="str">
        <f t="shared" si="8"/>
        <v>-</v>
      </c>
      <c r="G111" s="142">
        <f t="shared" si="11"/>
        <v>0</v>
      </c>
      <c r="H111" s="143" t="str">
        <f t="shared" si="9"/>
        <v>-</v>
      </c>
      <c r="I111" s="144">
        <f t="shared" si="12"/>
        <v>0</v>
      </c>
      <c r="J111" s="142">
        <f t="shared" si="13"/>
        <v>0</v>
      </c>
    </row>
    <row r="112" spans="2:10" ht="17.5" hidden="1" x14ac:dyDescent="0.35">
      <c r="B112" s="138">
        <f t="shared" si="10"/>
        <v>106</v>
      </c>
      <c r="C112" s="139">
        <v>0</v>
      </c>
      <c r="D112" s="139">
        <v>0</v>
      </c>
      <c r="E112" s="140">
        <f t="shared" si="7"/>
        <v>0</v>
      </c>
      <c r="F112" s="141" t="str">
        <f t="shared" si="8"/>
        <v>-</v>
      </c>
      <c r="G112" s="142">
        <f t="shared" si="11"/>
        <v>0</v>
      </c>
      <c r="H112" s="143" t="str">
        <f t="shared" si="9"/>
        <v>-</v>
      </c>
      <c r="I112" s="144">
        <f t="shared" si="12"/>
        <v>0</v>
      </c>
      <c r="J112" s="142">
        <f t="shared" si="13"/>
        <v>0</v>
      </c>
    </row>
    <row r="113" spans="1:10" ht="17.5" hidden="1" x14ac:dyDescent="0.35">
      <c r="B113" s="138">
        <f t="shared" si="10"/>
        <v>107</v>
      </c>
      <c r="C113" s="139">
        <v>0</v>
      </c>
      <c r="D113" s="139">
        <v>0</v>
      </c>
      <c r="E113" s="140">
        <f t="shared" si="7"/>
        <v>0</v>
      </c>
      <c r="F113" s="141" t="str">
        <f t="shared" si="8"/>
        <v>-</v>
      </c>
      <c r="G113" s="142">
        <f t="shared" si="11"/>
        <v>0</v>
      </c>
      <c r="H113" s="143" t="str">
        <f t="shared" si="9"/>
        <v>-</v>
      </c>
      <c r="I113" s="144">
        <f t="shared" si="12"/>
        <v>0</v>
      </c>
      <c r="J113" s="142">
        <f t="shared" si="13"/>
        <v>0</v>
      </c>
    </row>
    <row r="114" spans="1:10" ht="17.5" hidden="1" x14ac:dyDescent="0.35">
      <c r="B114" s="138">
        <f t="shared" si="10"/>
        <v>108</v>
      </c>
      <c r="C114" s="139">
        <v>0</v>
      </c>
      <c r="D114" s="139">
        <v>0</v>
      </c>
      <c r="E114" s="140">
        <f t="shared" si="7"/>
        <v>0</v>
      </c>
      <c r="F114" s="141" t="str">
        <f t="shared" si="8"/>
        <v>-</v>
      </c>
      <c r="G114" s="142">
        <f t="shared" si="11"/>
        <v>0</v>
      </c>
      <c r="H114" s="143" t="str">
        <f t="shared" si="9"/>
        <v>-</v>
      </c>
      <c r="I114" s="144">
        <f t="shared" si="12"/>
        <v>0</v>
      </c>
      <c r="J114" s="142">
        <f t="shared" si="13"/>
        <v>0</v>
      </c>
    </row>
    <row r="115" spans="1:10" ht="17.5" hidden="1" x14ac:dyDescent="0.35">
      <c r="B115" s="138">
        <f t="shared" si="10"/>
        <v>109</v>
      </c>
      <c r="C115" s="139">
        <v>0</v>
      </c>
      <c r="D115" s="139">
        <v>0</v>
      </c>
      <c r="E115" s="140">
        <f t="shared" si="7"/>
        <v>0</v>
      </c>
      <c r="F115" s="141" t="str">
        <f t="shared" si="8"/>
        <v>-</v>
      </c>
      <c r="G115" s="142">
        <f t="shared" si="11"/>
        <v>0</v>
      </c>
      <c r="H115" s="143" t="str">
        <f t="shared" si="9"/>
        <v>-</v>
      </c>
      <c r="I115" s="144">
        <f t="shared" si="12"/>
        <v>0</v>
      </c>
      <c r="J115" s="142">
        <f t="shared" si="13"/>
        <v>0</v>
      </c>
    </row>
    <row r="116" spans="1:10" ht="17.5" hidden="1" x14ac:dyDescent="0.35">
      <c r="B116" s="138">
        <f t="shared" si="10"/>
        <v>110</v>
      </c>
      <c r="C116" s="139">
        <v>0</v>
      </c>
      <c r="D116" s="139">
        <v>0</v>
      </c>
      <c r="E116" s="140">
        <f t="shared" si="7"/>
        <v>0</v>
      </c>
      <c r="F116" s="141" t="str">
        <f t="shared" si="8"/>
        <v>-</v>
      </c>
      <c r="G116" s="142">
        <f t="shared" si="11"/>
        <v>0</v>
      </c>
      <c r="H116" s="143" t="str">
        <f t="shared" si="9"/>
        <v>-</v>
      </c>
      <c r="I116" s="144">
        <f t="shared" si="12"/>
        <v>0</v>
      </c>
      <c r="J116" s="142">
        <f t="shared" si="13"/>
        <v>0</v>
      </c>
    </row>
    <row r="117" spans="1:10" ht="17.5" hidden="1" x14ac:dyDescent="0.35">
      <c r="B117" s="138">
        <f t="shared" si="10"/>
        <v>111</v>
      </c>
      <c r="C117" s="139">
        <v>0</v>
      </c>
      <c r="D117" s="139">
        <v>0</v>
      </c>
      <c r="E117" s="140">
        <f t="shared" si="7"/>
        <v>0</v>
      </c>
      <c r="F117" s="141" t="str">
        <f t="shared" si="8"/>
        <v>-</v>
      </c>
      <c r="G117" s="142">
        <f t="shared" si="11"/>
        <v>0</v>
      </c>
      <c r="H117" s="143" t="str">
        <f t="shared" si="9"/>
        <v>-</v>
      </c>
      <c r="I117" s="144">
        <f t="shared" si="12"/>
        <v>0</v>
      </c>
      <c r="J117" s="142">
        <f t="shared" si="13"/>
        <v>0</v>
      </c>
    </row>
    <row r="118" spans="1:10" ht="17.5" hidden="1" x14ac:dyDescent="0.35">
      <c r="B118" s="138">
        <f t="shared" si="10"/>
        <v>112</v>
      </c>
      <c r="C118" s="139">
        <v>0</v>
      </c>
      <c r="D118" s="139">
        <v>0</v>
      </c>
      <c r="E118" s="140">
        <f t="shared" si="7"/>
        <v>0</v>
      </c>
      <c r="F118" s="141" t="str">
        <f t="shared" si="8"/>
        <v>-</v>
      </c>
      <c r="G118" s="142">
        <f t="shared" si="11"/>
        <v>0</v>
      </c>
      <c r="H118" s="143" t="str">
        <f t="shared" si="9"/>
        <v>-</v>
      </c>
      <c r="I118" s="144">
        <f t="shared" si="12"/>
        <v>0</v>
      </c>
      <c r="J118" s="142">
        <f t="shared" si="13"/>
        <v>0</v>
      </c>
    </row>
    <row r="119" spans="1:10" ht="17.5" hidden="1" x14ac:dyDescent="0.35">
      <c r="B119" s="138">
        <f t="shared" si="10"/>
        <v>113</v>
      </c>
      <c r="C119" s="139">
        <v>0</v>
      </c>
      <c r="D119" s="139">
        <v>0</v>
      </c>
      <c r="E119" s="140">
        <f t="shared" si="7"/>
        <v>0</v>
      </c>
      <c r="F119" s="141" t="str">
        <f t="shared" si="8"/>
        <v>-</v>
      </c>
      <c r="G119" s="142">
        <f t="shared" si="11"/>
        <v>0</v>
      </c>
      <c r="H119" s="143" t="str">
        <f t="shared" si="9"/>
        <v>-</v>
      </c>
      <c r="I119" s="144">
        <f t="shared" si="12"/>
        <v>0</v>
      </c>
      <c r="J119" s="142">
        <f t="shared" si="13"/>
        <v>0</v>
      </c>
    </row>
    <row r="120" spans="1:10" ht="17.5" hidden="1" x14ac:dyDescent="0.35">
      <c r="B120" s="138">
        <f t="shared" si="10"/>
        <v>114</v>
      </c>
      <c r="C120" s="139">
        <v>0</v>
      </c>
      <c r="D120" s="139">
        <v>0</v>
      </c>
      <c r="E120" s="140">
        <f t="shared" si="7"/>
        <v>0</v>
      </c>
      <c r="F120" s="141" t="str">
        <f t="shared" si="8"/>
        <v>-</v>
      </c>
      <c r="G120" s="142">
        <f t="shared" si="11"/>
        <v>0</v>
      </c>
      <c r="H120" s="143" t="str">
        <f t="shared" si="9"/>
        <v>-</v>
      </c>
      <c r="I120" s="144">
        <f t="shared" si="12"/>
        <v>0</v>
      </c>
      <c r="J120" s="142">
        <f t="shared" si="13"/>
        <v>0</v>
      </c>
    </row>
    <row r="121" spans="1:10" ht="17.5" hidden="1" x14ac:dyDescent="0.35">
      <c r="B121" s="138">
        <f t="shared" si="10"/>
        <v>115</v>
      </c>
      <c r="C121" s="139">
        <v>0</v>
      </c>
      <c r="D121" s="139">
        <v>0</v>
      </c>
      <c r="E121" s="140">
        <f t="shared" si="7"/>
        <v>0</v>
      </c>
      <c r="F121" s="141" t="str">
        <f t="shared" si="8"/>
        <v>-</v>
      </c>
      <c r="G121" s="142">
        <f t="shared" si="11"/>
        <v>0</v>
      </c>
      <c r="H121" s="143" t="str">
        <f t="shared" si="9"/>
        <v>-</v>
      </c>
      <c r="I121" s="144">
        <f t="shared" si="12"/>
        <v>0</v>
      </c>
      <c r="J121" s="142">
        <f t="shared" si="13"/>
        <v>0</v>
      </c>
    </row>
    <row r="122" spans="1:10" ht="17.5" hidden="1" x14ac:dyDescent="0.35">
      <c r="B122" s="138">
        <f t="shared" si="10"/>
        <v>116</v>
      </c>
      <c r="C122" s="139">
        <v>0</v>
      </c>
      <c r="D122" s="139">
        <v>0</v>
      </c>
      <c r="E122" s="140">
        <f t="shared" si="7"/>
        <v>0</v>
      </c>
      <c r="F122" s="141" t="str">
        <f t="shared" si="8"/>
        <v>-</v>
      </c>
      <c r="G122" s="142">
        <f t="shared" si="11"/>
        <v>0</v>
      </c>
      <c r="H122" s="143" t="str">
        <f t="shared" si="9"/>
        <v>-</v>
      </c>
      <c r="I122" s="144">
        <f t="shared" si="12"/>
        <v>0</v>
      </c>
      <c r="J122" s="142">
        <f t="shared" si="13"/>
        <v>0</v>
      </c>
    </row>
    <row r="123" spans="1:10" ht="17.5" hidden="1" x14ac:dyDescent="0.35">
      <c r="B123" s="138">
        <f t="shared" si="10"/>
        <v>117</v>
      </c>
      <c r="C123" s="139">
        <v>0</v>
      </c>
      <c r="D123" s="139">
        <v>0</v>
      </c>
      <c r="E123" s="140">
        <f t="shared" si="7"/>
        <v>0</v>
      </c>
      <c r="F123" s="141" t="str">
        <f t="shared" si="8"/>
        <v>-</v>
      </c>
      <c r="G123" s="142">
        <f t="shared" si="11"/>
        <v>0</v>
      </c>
      <c r="H123" s="143" t="str">
        <f t="shared" si="9"/>
        <v>-</v>
      </c>
      <c r="I123" s="144">
        <f t="shared" si="12"/>
        <v>0</v>
      </c>
      <c r="J123" s="142">
        <f t="shared" si="13"/>
        <v>0</v>
      </c>
    </row>
    <row r="124" spans="1:10" ht="17.5" hidden="1" x14ac:dyDescent="0.35">
      <c r="B124" s="138">
        <f t="shared" si="10"/>
        <v>118</v>
      </c>
      <c r="C124" s="139">
        <v>0</v>
      </c>
      <c r="D124" s="139">
        <v>0</v>
      </c>
      <c r="E124" s="140">
        <f t="shared" si="7"/>
        <v>0</v>
      </c>
      <c r="F124" s="141" t="str">
        <f t="shared" si="8"/>
        <v>-</v>
      </c>
      <c r="G124" s="142">
        <f t="shared" si="11"/>
        <v>0</v>
      </c>
      <c r="H124" s="143" t="str">
        <f t="shared" si="9"/>
        <v>-</v>
      </c>
      <c r="I124" s="144">
        <f t="shared" si="12"/>
        <v>0</v>
      </c>
      <c r="J124" s="142">
        <f t="shared" si="13"/>
        <v>0</v>
      </c>
    </row>
    <row r="125" spans="1:10" ht="17.5" hidden="1" x14ac:dyDescent="0.35">
      <c r="B125" s="138">
        <f t="shared" si="10"/>
        <v>119</v>
      </c>
      <c r="C125" s="139">
        <v>0</v>
      </c>
      <c r="D125" s="139">
        <v>0</v>
      </c>
      <c r="E125" s="140">
        <f t="shared" si="7"/>
        <v>0</v>
      </c>
      <c r="F125" s="141" t="str">
        <f t="shared" si="8"/>
        <v>-</v>
      </c>
      <c r="G125" s="142">
        <f t="shared" si="11"/>
        <v>0</v>
      </c>
      <c r="H125" s="143" t="str">
        <f t="shared" si="9"/>
        <v>-</v>
      </c>
      <c r="I125" s="144">
        <f t="shared" si="12"/>
        <v>0</v>
      </c>
      <c r="J125" s="142">
        <f t="shared" si="13"/>
        <v>0</v>
      </c>
    </row>
    <row r="126" spans="1:10" ht="18" hidden="1" thickBot="1" x14ac:dyDescent="0.4">
      <c r="B126" s="146">
        <f t="shared" si="10"/>
        <v>120</v>
      </c>
      <c r="C126" s="147">
        <v>0</v>
      </c>
      <c r="D126" s="147">
        <v>0</v>
      </c>
      <c r="E126" s="148">
        <f t="shared" si="7"/>
        <v>0</v>
      </c>
      <c r="F126" s="149" t="str">
        <f t="shared" si="8"/>
        <v>-</v>
      </c>
      <c r="G126" s="150">
        <f t="shared" si="11"/>
        <v>0</v>
      </c>
      <c r="H126" s="151" t="str">
        <f t="shared" si="9"/>
        <v>-</v>
      </c>
      <c r="I126" s="152">
        <f t="shared" si="12"/>
        <v>0</v>
      </c>
      <c r="J126" s="150">
        <f t="shared" si="13"/>
        <v>0</v>
      </c>
    </row>
    <row r="127" spans="1:10" ht="18" thickBot="1" x14ac:dyDescent="0.4">
      <c r="A127" t="s">
        <v>110</v>
      </c>
      <c r="B127" s="153" t="s">
        <v>101</v>
      </c>
      <c r="C127" s="154"/>
      <c r="D127" s="154"/>
      <c r="E127" s="154"/>
      <c r="F127" s="154"/>
      <c r="G127" s="155">
        <f>SUM(G6:G126)</f>
        <v>-2.9103830456733704E-11</v>
      </c>
      <c r="H127" s="156"/>
      <c r="I127" s="157">
        <f>SUM(I6:I126)</f>
        <v>5.5297277867794037E-10</v>
      </c>
      <c r="J127" s="3"/>
    </row>
    <row r="128" spans="1:10" ht="18" thickBot="1" x14ac:dyDescent="0.4">
      <c r="B128" s="158" t="s">
        <v>102</v>
      </c>
      <c r="C128" s="159"/>
      <c r="D128" s="159"/>
      <c r="E128" s="159"/>
      <c r="F128" s="159"/>
      <c r="G128" s="160">
        <f>J7</f>
        <v>-4.5349614784655216E-12</v>
      </c>
      <c r="H128" s="161"/>
      <c r="I128" s="161"/>
      <c r="J128" s="3"/>
    </row>
    <row r="129" spans="1:10" ht="18" thickBot="1" x14ac:dyDescent="0.4">
      <c r="A129" t="s">
        <v>111</v>
      </c>
      <c r="B129" s="162" t="s">
        <v>103</v>
      </c>
      <c r="C129" s="163"/>
      <c r="D129" s="163"/>
      <c r="E129" s="163"/>
      <c r="F129" s="163"/>
      <c r="G129" s="164">
        <f>IRR(E6:E126)</f>
        <v>8.9999999999999858E-2</v>
      </c>
      <c r="H129" s="165"/>
      <c r="I129" s="165"/>
      <c r="J129" s="3"/>
    </row>
    <row r="130" spans="1:10" ht="18" thickBot="1" x14ac:dyDescent="0.4">
      <c r="B130" s="153" t="s">
        <v>104</v>
      </c>
      <c r="C130" s="154"/>
      <c r="D130" s="154"/>
      <c r="E130" s="154"/>
      <c r="F130" s="154"/>
      <c r="G130" s="166">
        <f>NPER(C4,G132,G6,0)</f>
        <v>9.9999999999999964</v>
      </c>
      <c r="H130" s="167"/>
      <c r="I130" s="167"/>
      <c r="J130" s="3"/>
    </row>
    <row r="131" spans="1:10" hidden="1" x14ac:dyDescent="0.25">
      <c r="B131" s="119" t="s">
        <v>105</v>
      </c>
      <c r="G131" s="168">
        <f>SUM(G7:G126)</f>
        <v>739999.99999999988</v>
      </c>
      <c r="H131" s="168"/>
      <c r="I131" s="168"/>
    </row>
    <row r="132" spans="1:10" hidden="1" x14ac:dyDescent="0.25">
      <c r="B132" s="119" t="s">
        <v>106</v>
      </c>
      <c r="G132" s="169">
        <f>PMT(C4,C3,G131,0)*-1</f>
        <v>115306.86653268497</v>
      </c>
      <c r="H132" s="169"/>
      <c r="I132" s="169"/>
    </row>
    <row r="134" spans="1:10" ht="17.5" x14ac:dyDescent="0.35">
      <c r="B134" s="3" t="s">
        <v>107</v>
      </c>
    </row>
    <row r="135" spans="1:10" ht="78.650000000000006" customHeight="1" x14ac:dyDescent="0.25">
      <c r="B135" s="431" t="s">
        <v>256</v>
      </c>
      <c r="C135" s="431"/>
      <c r="D135" s="431"/>
      <c r="E135" s="431"/>
      <c r="F135" s="431"/>
      <c r="G135" s="431"/>
    </row>
  </sheetData>
  <mergeCells count="2">
    <mergeCell ref="B1:D1"/>
    <mergeCell ref="B135:G135"/>
  </mergeCells>
  <pageMargins left="0.78740157480314965" right="0.39370078740157483" top="0.98425196850393704" bottom="0.98425196850393704" header="0" footer="0"/>
  <pageSetup paperSize="9" scale="8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5"/>
  <sheetViews>
    <sheetView topLeftCell="A7" zoomScale="80" zoomScaleNormal="80" workbookViewId="0">
      <selection activeCell="B136" sqref="B136"/>
    </sheetView>
  </sheetViews>
  <sheetFormatPr defaultRowHeight="12.5" x14ac:dyDescent="0.25"/>
  <cols>
    <col min="1" max="1" width="4.81640625" customWidth="1"/>
    <col min="2" max="2" width="9.26953125" customWidth="1"/>
    <col min="3" max="3" width="16.1796875" customWidth="1"/>
    <col min="4" max="4" width="20.7265625" customWidth="1"/>
    <col min="5" max="5" width="28.26953125" customWidth="1"/>
    <col min="6" max="6" width="27.7265625" customWidth="1"/>
    <col min="7" max="7" width="28.26953125" customWidth="1"/>
    <col min="8" max="8" width="26.1796875" hidden="1" customWidth="1"/>
    <col min="9" max="9" width="24.81640625" hidden="1" customWidth="1"/>
    <col min="10" max="10" width="24.1796875" customWidth="1"/>
  </cols>
  <sheetData>
    <row r="1" spans="2:12" ht="18" x14ac:dyDescent="0.4">
      <c r="B1" s="430" t="s">
        <v>108</v>
      </c>
      <c r="C1" s="416"/>
      <c r="D1" s="416"/>
    </row>
    <row r="2" spans="2:12" ht="18" x14ac:dyDescent="0.4">
      <c r="B2" s="1"/>
    </row>
    <row r="3" spans="2:12" ht="15.5" x14ac:dyDescent="0.35">
      <c r="B3" s="123" t="s">
        <v>92</v>
      </c>
      <c r="C3" s="124">
        <v>10</v>
      </c>
    </row>
    <row r="4" spans="2:12" ht="16" thickBot="1" x14ac:dyDescent="0.4">
      <c r="B4" s="123" t="s">
        <v>93</v>
      </c>
      <c r="C4" s="125">
        <v>0.09</v>
      </c>
    </row>
    <row r="5" spans="2:12" ht="64.5" customHeight="1" thickBot="1" x14ac:dyDescent="0.4">
      <c r="B5" s="126" t="s">
        <v>94</v>
      </c>
      <c r="C5" s="127" t="s">
        <v>82</v>
      </c>
      <c r="D5" s="128" t="s">
        <v>95</v>
      </c>
      <c r="E5" s="126" t="s">
        <v>96</v>
      </c>
      <c r="F5" s="129" t="s">
        <v>97</v>
      </c>
      <c r="G5" s="126" t="s">
        <v>98</v>
      </c>
      <c r="H5" s="126" t="s">
        <v>99</v>
      </c>
      <c r="I5" s="129" t="str">
        <f>CONCATENATE("Nutidsværdien ved den interne rente (IRR) ",(ROUND(G129,4)*100)," %")</f>
        <v>Nutidsværdien ved den interne rente (IRR) 9 %</v>
      </c>
      <c r="J5" s="129" t="s">
        <v>100</v>
      </c>
    </row>
    <row r="6" spans="2:12" ht="17.5" x14ac:dyDescent="0.35">
      <c r="B6" s="130">
        <v>0</v>
      </c>
      <c r="C6" s="131">
        <v>0</v>
      </c>
      <c r="D6" s="131">
        <f>725000+10000+5000</f>
        <v>740000</v>
      </c>
      <c r="E6" s="132">
        <f t="shared" ref="E6:E69" si="0">C6-D6</f>
        <v>-740000</v>
      </c>
      <c r="F6" s="133">
        <f t="shared" ref="F6:F69" si="1">IF(B6&lt;=$C$3,POWER((1+$C$4),(B6*-1)),"-")</f>
        <v>1</v>
      </c>
      <c r="G6" s="134">
        <f>E6</f>
        <v>-740000</v>
      </c>
      <c r="H6" s="135">
        <f t="shared" ref="H6:H69" si="2">IF(B6&lt;=$C$3,POWER((1+$G$129),(B6*-1)),"-")</f>
        <v>1</v>
      </c>
      <c r="I6" s="136">
        <f>G6</f>
        <v>-740000</v>
      </c>
      <c r="J6" s="137"/>
    </row>
    <row r="7" spans="2:12" ht="17.5" x14ac:dyDescent="0.35">
      <c r="B7" s="138">
        <f t="shared" ref="B7:B70" si="3">B6+1</f>
        <v>1</v>
      </c>
      <c r="C7" s="139">
        <v>125000</v>
      </c>
      <c r="D7" s="139">
        <v>12000</v>
      </c>
      <c r="E7" s="140">
        <f t="shared" si="0"/>
        <v>113000</v>
      </c>
      <c r="F7" s="141">
        <f t="shared" si="1"/>
        <v>0.9174311926605504</v>
      </c>
      <c r="G7" s="142">
        <f t="shared" ref="G7:G70" si="4">PV($C$4,B7,0,E7)*-1</f>
        <v>103669.72477064219</v>
      </c>
      <c r="H7" s="143">
        <f t="shared" si="2"/>
        <v>0.9174311926605504</v>
      </c>
      <c r="I7" s="144">
        <f t="shared" ref="I7:I70" si="5">PV($G$129,B7,0,E7)*-1</f>
        <v>103669.72477064219</v>
      </c>
      <c r="J7" s="142">
        <f>PMT($C$4,$C$3,$G$127)*-1</f>
        <v>0</v>
      </c>
    </row>
    <row r="8" spans="2:12" ht="17.5" x14ac:dyDescent="0.35">
      <c r="B8" s="138">
        <f t="shared" si="3"/>
        <v>2</v>
      </c>
      <c r="C8" s="139">
        <v>125000</v>
      </c>
      <c r="D8" s="139">
        <v>12000</v>
      </c>
      <c r="E8" s="140">
        <f t="shared" si="0"/>
        <v>113000</v>
      </c>
      <c r="F8" s="141">
        <f t="shared" si="1"/>
        <v>0.84167999326655996</v>
      </c>
      <c r="G8" s="142">
        <f t="shared" si="4"/>
        <v>95109.839239121269</v>
      </c>
      <c r="H8" s="143">
        <f t="shared" si="2"/>
        <v>0.84167999326655996</v>
      </c>
      <c r="I8" s="144">
        <f t="shared" si="5"/>
        <v>95109.839239121269</v>
      </c>
      <c r="J8" s="142">
        <f t="shared" ref="J8:J71" si="6">IF(B8&lt;=$C$3,$J$7,0)</f>
        <v>0</v>
      </c>
    </row>
    <row r="9" spans="2:12" ht="17.5" x14ac:dyDescent="0.35">
      <c r="B9" s="138">
        <f t="shared" si="3"/>
        <v>3</v>
      </c>
      <c r="C9" s="139">
        <v>125000</v>
      </c>
      <c r="D9" s="139">
        <v>12000</v>
      </c>
      <c r="E9" s="140">
        <f t="shared" si="0"/>
        <v>113000</v>
      </c>
      <c r="F9" s="141">
        <f t="shared" si="1"/>
        <v>0.77218348006106419</v>
      </c>
      <c r="G9" s="142">
        <f t="shared" si="4"/>
        <v>87256.733246900243</v>
      </c>
      <c r="H9" s="143">
        <f t="shared" si="2"/>
        <v>0.77218348006106419</v>
      </c>
      <c r="I9" s="144">
        <f t="shared" si="5"/>
        <v>87256.733246900243</v>
      </c>
      <c r="J9" s="142">
        <f t="shared" si="6"/>
        <v>0</v>
      </c>
    </row>
    <row r="10" spans="2:12" ht="17.5" x14ac:dyDescent="0.35">
      <c r="B10" s="138">
        <f t="shared" si="3"/>
        <v>4</v>
      </c>
      <c r="C10" s="139">
        <v>125000</v>
      </c>
      <c r="D10" s="139">
        <v>12000</v>
      </c>
      <c r="E10" s="140">
        <f t="shared" si="0"/>
        <v>113000</v>
      </c>
      <c r="F10" s="141">
        <f t="shared" si="1"/>
        <v>0.7084252110651964</v>
      </c>
      <c r="G10" s="142">
        <f t="shared" si="4"/>
        <v>80052.048850367195</v>
      </c>
      <c r="H10" s="143">
        <f t="shared" si="2"/>
        <v>0.7084252110651964</v>
      </c>
      <c r="I10" s="144">
        <f t="shared" si="5"/>
        <v>80052.048850367195</v>
      </c>
      <c r="J10" s="142">
        <f t="shared" si="6"/>
        <v>0</v>
      </c>
    </row>
    <row r="11" spans="2:12" ht="17.5" x14ac:dyDescent="0.35">
      <c r="B11" s="138">
        <f t="shared" si="3"/>
        <v>5</v>
      </c>
      <c r="C11" s="139">
        <v>125000</v>
      </c>
      <c r="D11" s="139">
        <v>12000</v>
      </c>
      <c r="E11" s="140">
        <f>(C11-D11)</f>
        <v>113000</v>
      </c>
      <c r="F11" s="141">
        <f t="shared" si="1"/>
        <v>0.64993138629834524</v>
      </c>
      <c r="G11" s="142">
        <f t="shared" si="4"/>
        <v>73442.246651713023</v>
      </c>
      <c r="H11" s="143">
        <f t="shared" si="2"/>
        <v>0.64993138629834524</v>
      </c>
      <c r="I11" s="144">
        <f t="shared" si="5"/>
        <v>73442.246651713023</v>
      </c>
      <c r="J11" s="142">
        <f t="shared" si="6"/>
        <v>0</v>
      </c>
    </row>
    <row r="12" spans="2:12" ht="17.5" x14ac:dyDescent="0.35">
      <c r="B12" s="138">
        <f t="shared" si="3"/>
        <v>6</v>
      </c>
      <c r="C12" s="139">
        <v>125000</v>
      </c>
      <c r="D12" s="139">
        <v>12000</v>
      </c>
      <c r="E12" s="140">
        <f t="shared" si="0"/>
        <v>113000</v>
      </c>
      <c r="F12" s="141">
        <f t="shared" si="1"/>
        <v>0.5962673268792158</v>
      </c>
      <c r="G12" s="142">
        <f t="shared" si="4"/>
        <v>67378.207937351384</v>
      </c>
      <c r="H12" s="143">
        <f t="shared" si="2"/>
        <v>0.5962673268792158</v>
      </c>
      <c r="I12" s="144">
        <f t="shared" si="5"/>
        <v>67378.207937351384</v>
      </c>
      <c r="J12" s="142">
        <f t="shared" si="6"/>
        <v>0</v>
      </c>
    </row>
    <row r="13" spans="2:12" ht="17.5" x14ac:dyDescent="0.35">
      <c r="B13" s="138">
        <f t="shared" si="3"/>
        <v>7</v>
      </c>
      <c r="C13" s="139">
        <v>125000</v>
      </c>
      <c r="D13" s="139">
        <v>12000</v>
      </c>
      <c r="E13" s="140">
        <f t="shared" si="0"/>
        <v>113000</v>
      </c>
      <c r="F13" s="141">
        <f t="shared" si="1"/>
        <v>0.54703424484331731</v>
      </c>
      <c r="G13" s="142">
        <f t="shared" si="4"/>
        <v>61814.86966729485</v>
      </c>
      <c r="H13" s="143">
        <f t="shared" si="2"/>
        <v>0.54703424484331731</v>
      </c>
      <c r="I13" s="144">
        <f t="shared" si="5"/>
        <v>61814.86966729485</v>
      </c>
      <c r="J13" s="142">
        <f t="shared" si="6"/>
        <v>0</v>
      </c>
    </row>
    <row r="14" spans="2:12" ht="17.5" x14ac:dyDescent="0.35">
      <c r="B14" s="138">
        <f t="shared" si="3"/>
        <v>8</v>
      </c>
      <c r="C14" s="139">
        <v>125000</v>
      </c>
      <c r="D14" s="139">
        <v>12000</v>
      </c>
      <c r="E14" s="140">
        <f t="shared" si="0"/>
        <v>113000</v>
      </c>
      <c r="F14" s="141">
        <f t="shared" si="1"/>
        <v>0.50186627967276809</v>
      </c>
      <c r="G14" s="142">
        <f t="shared" si="4"/>
        <v>56710.889603022799</v>
      </c>
      <c r="H14" s="143">
        <f t="shared" si="2"/>
        <v>0.50186627967276809</v>
      </c>
      <c r="I14" s="144">
        <f t="shared" si="5"/>
        <v>56710.889603022799</v>
      </c>
      <c r="J14" s="142">
        <f t="shared" si="6"/>
        <v>0</v>
      </c>
      <c r="L14" s="145"/>
    </row>
    <row r="15" spans="2:12" ht="17.5" x14ac:dyDescent="0.35">
      <c r="B15" s="138">
        <f t="shared" si="3"/>
        <v>9</v>
      </c>
      <c r="C15" s="139">
        <v>125000</v>
      </c>
      <c r="D15" s="139">
        <v>12000</v>
      </c>
      <c r="E15" s="140">
        <f t="shared" si="0"/>
        <v>113000</v>
      </c>
      <c r="F15" s="141">
        <f t="shared" si="1"/>
        <v>0.46042777951630098</v>
      </c>
      <c r="G15" s="142">
        <f t="shared" si="4"/>
        <v>52028.339085342013</v>
      </c>
      <c r="H15" s="143">
        <f t="shared" si="2"/>
        <v>0.46042777951630098</v>
      </c>
      <c r="I15" s="144">
        <f t="shared" si="5"/>
        <v>52028.339085342013</v>
      </c>
      <c r="J15" s="142">
        <f t="shared" si="6"/>
        <v>0</v>
      </c>
    </row>
    <row r="16" spans="2:12" ht="18" thickBot="1" x14ac:dyDescent="0.4">
      <c r="B16" s="146">
        <f t="shared" si="3"/>
        <v>10</v>
      </c>
      <c r="C16" s="147">
        <f>investering!G144+125000</f>
        <v>160048.06109917542</v>
      </c>
      <c r="D16" s="147">
        <v>12000</v>
      </c>
      <c r="E16" s="148">
        <f t="shared" si="0"/>
        <v>148048.06109917542</v>
      </c>
      <c r="F16" s="149">
        <f t="shared" si="1"/>
        <v>0.42241080689568894</v>
      </c>
      <c r="G16" s="150">
        <f t="shared" si="4"/>
        <v>62537.100948244944</v>
      </c>
      <c r="H16" s="151">
        <f t="shared" si="2"/>
        <v>0.42241080689568894</v>
      </c>
      <c r="I16" s="152">
        <f t="shared" si="5"/>
        <v>62537.100948244944</v>
      </c>
      <c r="J16" s="150">
        <f t="shared" si="6"/>
        <v>0</v>
      </c>
    </row>
    <row r="17" spans="2:12" ht="17.5" hidden="1" x14ac:dyDescent="0.35">
      <c r="B17" s="138">
        <f t="shared" si="3"/>
        <v>11</v>
      </c>
      <c r="C17" s="139">
        <v>0</v>
      </c>
      <c r="D17" s="139">
        <v>0</v>
      </c>
      <c r="E17" s="140">
        <f t="shared" si="0"/>
        <v>0</v>
      </c>
      <c r="F17" s="141" t="str">
        <f t="shared" si="1"/>
        <v>-</v>
      </c>
      <c r="G17" s="142">
        <f t="shared" si="4"/>
        <v>0</v>
      </c>
      <c r="H17" s="143" t="str">
        <f t="shared" si="2"/>
        <v>-</v>
      </c>
      <c r="I17" s="144">
        <f t="shared" si="5"/>
        <v>0</v>
      </c>
      <c r="J17" s="142">
        <f t="shared" si="6"/>
        <v>0</v>
      </c>
    </row>
    <row r="18" spans="2:12" ht="17.5" hidden="1" x14ac:dyDescent="0.35">
      <c r="B18" s="138">
        <f t="shared" si="3"/>
        <v>12</v>
      </c>
      <c r="C18" s="139">
        <v>0</v>
      </c>
      <c r="D18" s="139">
        <v>0</v>
      </c>
      <c r="E18" s="140">
        <f t="shared" si="0"/>
        <v>0</v>
      </c>
      <c r="F18" s="141" t="str">
        <f t="shared" si="1"/>
        <v>-</v>
      </c>
      <c r="G18" s="142">
        <f t="shared" si="4"/>
        <v>0</v>
      </c>
      <c r="H18" s="143" t="str">
        <f t="shared" si="2"/>
        <v>-</v>
      </c>
      <c r="I18" s="144">
        <f t="shared" si="5"/>
        <v>0</v>
      </c>
      <c r="J18" s="142">
        <f t="shared" si="6"/>
        <v>0</v>
      </c>
    </row>
    <row r="19" spans="2:12" ht="17.5" hidden="1" x14ac:dyDescent="0.35">
      <c r="B19" s="138">
        <f t="shared" si="3"/>
        <v>13</v>
      </c>
      <c r="C19" s="139">
        <v>0</v>
      </c>
      <c r="D19" s="139">
        <v>0</v>
      </c>
      <c r="E19" s="140">
        <f t="shared" si="0"/>
        <v>0</v>
      </c>
      <c r="F19" s="141" t="str">
        <f t="shared" si="1"/>
        <v>-</v>
      </c>
      <c r="G19" s="142">
        <f t="shared" si="4"/>
        <v>0</v>
      </c>
      <c r="H19" s="143" t="str">
        <f t="shared" si="2"/>
        <v>-</v>
      </c>
      <c r="I19" s="144">
        <f t="shared" si="5"/>
        <v>0</v>
      </c>
      <c r="J19" s="142">
        <f t="shared" si="6"/>
        <v>0</v>
      </c>
      <c r="L19" s="145"/>
    </row>
    <row r="20" spans="2:12" ht="17.5" hidden="1" x14ac:dyDescent="0.35">
      <c r="B20" s="138">
        <f t="shared" si="3"/>
        <v>14</v>
      </c>
      <c r="C20" s="139">
        <v>0</v>
      </c>
      <c r="D20" s="139">
        <v>0</v>
      </c>
      <c r="E20" s="140">
        <f t="shared" si="0"/>
        <v>0</v>
      </c>
      <c r="F20" s="141" t="str">
        <f t="shared" si="1"/>
        <v>-</v>
      </c>
      <c r="G20" s="142">
        <f t="shared" si="4"/>
        <v>0</v>
      </c>
      <c r="H20" s="143" t="str">
        <f t="shared" si="2"/>
        <v>-</v>
      </c>
      <c r="I20" s="144">
        <f t="shared" si="5"/>
        <v>0</v>
      </c>
      <c r="J20" s="142">
        <f t="shared" si="6"/>
        <v>0</v>
      </c>
    </row>
    <row r="21" spans="2:12" ht="17.5" hidden="1" x14ac:dyDescent="0.35">
      <c r="B21" s="138">
        <f t="shared" si="3"/>
        <v>15</v>
      </c>
      <c r="C21" s="139">
        <v>0</v>
      </c>
      <c r="D21" s="139">
        <v>0</v>
      </c>
      <c r="E21" s="140">
        <f t="shared" si="0"/>
        <v>0</v>
      </c>
      <c r="F21" s="141" t="str">
        <f t="shared" si="1"/>
        <v>-</v>
      </c>
      <c r="G21" s="142">
        <f t="shared" si="4"/>
        <v>0</v>
      </c>
      <c r="H21" s="143" t="str">
        <f t="shared" si="2"/>
        <v>-</v>
      </c>
      <c r="I21" s="144">
        <f t="shared" si="5"/>
        <v>0</v>
      </c>
      <c r="J21" s="142">
        <f t="shared" si="6"/>
        <v>0</v>
      </c>
    </row>
    <row r="22" spans="2:12" ht="17.5" hidden="1" x14ac:dyDescent="0.35">
      <c r="B22" s="138">
        <f t="shared" si="3"/>
        <v>16</v>
      </c>
      <c r="C22" s="139">
        <v>0</v>
      </c>
      <c r="D22" s="139">
        <v>0</v>
      </c>
      <c r="E22" s="140">
        <f t="shared" si="0"/>
        <v>0</v>
      </c>
      <c r="F22" s="141" t="str">
        <f t="shared" si="1"/>
        <v>-</v>
      </c>
      <c r="G22" s="142">
        <f t="shared" si="4"/>
        <v>0</v>
      </c>
      <c r="H22" s="143" t="str">
        <f t="shared" si="2"/>
        <v>-</v>
      </c>
      <c r="I22" s="144">
        <f t="shared" si="5"/>
        <v>0</v>
      </c>
      <c r="J22" s="142">
        <f t="shared" si="6"/>
        <v>0</v>
      </c>
    </row>
    <row r="23" spans="2:12" ht="17.5" hidden="1" x14ac:dyDescent="0.35">
      <c r="B23" s="138">
        <f t="shared" si="3"/>
        <v>17</v>
      </c>
      <c r="C23" s="139">
        <v>0</v>
      </c>
      <c r="D23" s="139">
        <v>0</v>
      </c>
      <c r="E23" s="140">
        <f t="shared" si="0"/>
        <v>0</v>
      </c>
      <c r="F23" s="141" t="str">
        <f t="shared" si="1"/>
        <v>-</v>
      </c>
      <c r="G23" s="142">
        <f t="shared" si="4"/>
        <v>0</v>
      </c>
      <c r="H23" s="143" t="str">
        <f t="shared" si="2"/>
        <v>-</v>
      </c>
      <c r="I23" s="144">
        <f t="shared" si="5"/>
        <v>0</v>
      </c>
      <c r="J23" s="142">
        <f t="shared" si="6"/>
        <v>0</v>
      </c>
    </row>
    <row r="24" spans="2:12" ht="17.5" hidden="1" x14ac:dyDescent="0.35">
      <c r="B24" s="138">
        <f t="shared" si="3"/>
        <v>18</v>
      </c>
      <c r="C24" s="139">
        <v>0</v>
      </c>
      <c r="D24" s="139">
        <v>0</v>
      </c>
      <c r="E24" s="140">
        <f t="shared" si="0"/>
        <v>0</v>
      </c>
      <c r="F24" s="141" t="str">
        <f t="shared" si="1"/>
        <v>-</v>
      </c>
      <c r="G24" s="142">
        <f t="shared" si="4"/>
        <v>0</v>
      </c>
      <c r="H24" s="143" t="str">
        <f t="shared" si="2"/>
        <v>-</v>
      </c>
      <c r="I24" s="144">
        <f t="shared" si="5"/>
        <v>0</v>
      </c>
      <c r="J24" s="142">
        <f t="shared" si="6"/>
        <v>0</v>
      </c>
    </row>
    <row r="25" spans="2:12" ht="17.5" hidden="1" x14ac:dyDescent="0.35">
      <c r="B25" s="138">
        <f t="shared" si="3"/>
        <v>19</v>
      </c>
      <c r="C25" s="139">
        <v>0</v>
      </c>
      <c r="D25" s="139">
        <v>0</v>
      </c>
      <c r="E25" s="140">
        <f t="shared" si="0"/>
        <v>0</v>
      </c>
      <c r="F25" s="141" t="str">
        <f t="shared" si="1"/>
        <v>-</v>
      </c>
      <c r="G25" s="142">
        <f t="shared" si="4"/>
        <v>0</v>
      </c>
      <c r="H25" s="143" t="str">
        <f t="shared" si="2"/>
        <v>-</v>
      </c>
      <c r="I25" s="144">
        <f t="shared" si="5"/>
        <v>0</v>
      </c>
      <c r="J25" s="142">
        <f t="shared" si="6"/>
        <v>0</v>
      </c>
    </row>
    <row r="26" spans="2:12" ht="17.5" hidden="1" x14ac:dyDescent="0.35">
      <c r="B26" s="138">
        <f t="shared" si="3"/>
        <v>20</v>
      </c>
      <c r="C26" s="139">
        <v>0</v>
      </c>
      <c r="D26" s="139">
        <v>0</v>
      </c>
      <c r="E26" s="140">
        <f t="shared" si="0"/>
        <v>0</v>
      </c>
      <c r="F26" s="141" t="str">
        <f t="shared" si="1"/>
        <v>-</v>
      </c>
      <c r="G26" s="142">
        <f t="shared" si="4"/>
        <v>0</v>
      </c>
      <c r="H26" s="143" t="str">
        <f t="shared" si="2"/>
        <v>-</v>
      </c>
      <c r="I26" s="144">
        <f t="shared" si="5"/>
        <v>0</v>
      </c>
      <c r="J26" s="142">
        <f t="shared" si="6"/>
        <v>0</v>
      </c>
    </row>
    <row r="27" spans="2:12" ht="17.5" hidden="1" x14ac:dyDescent="0.35">
      <c r="B27" s="138">
        <f t="shared" si="3"/>
        <v>21</v>
      </c>
      <c r="C27" s="139">
        <v>0</v>
      </c>
      <c r="D27" s="139">
        <v>0</v>
      </c>
      <c r="E27" s="140">
        <f t="shared" si="0"/>
        <v>0</v>
      </c>
      <c r="F27" s="141" t="str">
        <f t="shared" si="1"/>
        <v>-</v>
      </c>
      <c r="G27" s="142">
        <f t="shared" si="4"/>
        <v>0</v>
      </c>
      <c r="H27" s="143" t="str">
        <f t="shared" si="2"/>
        <v>-</v>
      </c>
      <c r="I27" s="144">
        <f t="shared" si="5"/>
        <v>0</v>
      </c>
      <c r="J27" s="142">
        <f t="shared" si="6"/>
        <v>0</v>
      </c>
    </row>
    <row r="28" spans="2:12" ht="17.5" hidden="1" x14ac:dyDescent="0.35">
      <c r="B28" s="138">
        <f t="shared" si="3"/>
        <v>22</v>
      </c>
      <c r="C28" s="139">
        <v>0</v>
      </c>
      <c r="D28" s="139">
        <v>0</v>
      </c>
      <c r="E28" s="140">
        <f t="shared" si="0"/>
        <v>0</v>
      </c>
      <c r="F28" s="141" t="str">
        <f t="shared" si="1"/>
        <v>-</v>
      </c>
      <c r="G28" s="142">
        <f t="shared" si="4"/>
        <v>0</v>
      </c>
      <c r="H28" s="143" t="str">
        <f t="shared" si="2"/>
        <v>-</v>
      </c>
      <c r="I28" s="144">
        <f t="shared" si="5"/>
        <v>0</v>
      </c>
      <c r="J28" s="142">
        <f t="shared" si="6"/>
        <v>0</v>
      </c>
    </row>
    <row r="29" spans="2:12" ht="17.5" hidden="1" x14ac:dyDescent="0.35">
      <c r="B29" s="138">
        <f t="shared" si="3"/>
        <v>23</v>
      </c>
      <c r="C29" s="139">
        <v>0</v>
      </c>
      <c r="D29" s="139">
        <v>0</v>
      </c>
      <c r="E29" s="140">
        <f t="shared" si="0"/>
        <v>0</v>
      </c>
      <c r="F29" s="141" t="str">
        <f t="shared" si="1"/>
        <v>-</v>
      </c>
      <c r="G29" s="142">
        <f t="shared" si="4"/>
        <v>0</v>
      </c>
      <c r="H29" s="143" t="str">
        <f t="shared" si="2"/>
        <v>-</v>
      </c>
      <c r="I29" s="144">
        <f t="shared" si="5"/>
        <v>0</v>
      </c>
      <c r="J29" s="142">
        <f t="shared" si="6"/>
        <v>0</v>
      </c>
    </row>
    <row r="30" spans="2:12" ht="17.5" hidden="1" x14ac:dyDescent="0.35">
      <c r="B30" s="138">
        <f t="shared" si="3"/>
        <v>24</v>
      </c>
      <c r="C30" s="139">
        <v>0</v>
      </c>
      <c r="D30" s="139">
        <v>0</v>
      </c>
      <c r="E30" s="140">
        <f t="shared" si="0"/>
        <v>0</v>
      </c>
      <c r="F30" s="141" t="str">
        <f t="shared" si="1"/>
        <v>-</v>
      </c>
      <c r="G30" s="142">
        <f t="shared" si="4"/>
        <v>0</v>
      </c>
      <c r="H30" s="143" t="str">
        <f t="shared" si="2"/>
        <v>-</v>
      </c>
      <c r="I30" s="144">
        <f t="shared" si="5"/>
        <v>0</v>
      </c>
      <c r="J30" s="142">
        <f t="shared" si="6"/>
        <v>0</v>
      </c>
    </row>
    <row r="31" spans="2:12" ht="17.5" hidden="1" x14ac:dyDescent="0.35">
      <c r="B31" s="138">
        <f t="shared" si="3"/>
        <v>25</v>
      </c>
      <c r="C31" s="139">
        <v>0</v>
      </c>
      <c r="D31" s="139">
        <v>0</v>
      </c>
      <c r="E31" s="140">
        <f t="shared" si="0"/>
        <v>0</v>
      </c>
      <c r="F31" s="141" t="str">
        <f t="shared" si="1"/>
        <v>-</v>
      </c>
      <c r="G31" s="142">
        <f t="shared" si="4"/>
        <v>0</v>
      </c>
      <c r="H31" s="143" t="str">
        <f t="shared" si="2"/>
        <v>-</v>
      </c>
      <c r="I31" s="144">
        <f t="shared" si="5"/>
        <v>0</v>
      </c>
      <c r="J31" s="142">
        <f t="shared" si="6"/>
        <v>0</v>
      </c>
    </row>
    <row r="32" spans="2:12" ht="17.5" hidden="1" x14ac:dyDescent="0.35">
      <c r="B32" s="138">
        <f t="shared" si="3"/>
        <v>26</v>
      </c>
      <c r="C32" s="139">
        <v>0</v>
      </c>
      <c r="D32" s="139">
        <v>0</v>
      </c>
      <c r="E32" s="140">
        <f t="shared" si="0"/>
        <v>0</v>
      </c>
      <c r="F32" s="141" t="str">
        <f t="shared" si="1"/>
        <v>-</v>
      </c>
      <c r="G32" s="142">
        <f t="shared" si="4"/>
        <v>0</v>
      </c>
      <c r="H32" s="143" t="str">
        <f t="shared" si="2"/>
        <v>-</v>
      </c>
      <c r="I32" s="144">
        <f t="shared" si="5"/>
        <v>0</v>
      </c>
      <c r="J32" s="142">
        <f t="shared" si="6"/>
        <v>0</v>
      </c>
    </row>
    <row r="33" spans="2:10" ht="17.5" hidden="1" x14ac:dyDescent="0.35">
      <c r="B33" s="138">
        <f t="shared" si="3"/>
        <v>27</v>
      </c>
      <c r="C33" s="139">
        <v>0</v>
      </c>
      <c r="D33" s="139">
        <v>0</v>
      </c>
      <c r="E33" s="140">
        <f t="shared" si="0"/>
        <v>0</v>
      </c>
      <c r="F33" s="141" t="str">
        <f t="shared" si="1"/>
        <v>-</v>
      </c>
      <c r="G33" s="142">
        <f t="shared" si="4"/>
        <v>0</v>
      </c>
      <c r="H33" s="143" t="str">
        <f t="shared" si="2"/>
        <v>-</v>
      </c>
      <c r="I33" s="144">
        <f t="shared" si="5"/>
        <v>0</v>
      </c>
      <c r="J33" s="142">
        <f t="shared" si="6"/>
        <v>0</v>
      </c>
    </row>
    <row r="34" spans="2:10" ht="17.5" hidden="1" x14ac:dyDescent="0.35">
      <c r="B34" s="138">
        <f t="shared" si="3"/>
        <v>28</v>
      </c>
      <c r="C34" s="139">
        <v>0</v>
      </c>
      <c r="D34" s="139">
        <v>0</v>
      </c>
      <c r="E34" s="140">
        <f t="shared" si="0"/>
        <v>0</v>
      </c>
      <c r="F34" s="141" t="str">
        <f t="shared" si="1"/>
        <v>-</v>
      </c>
      <c r="G34" s="142">
        <f t="shared" si="4"/>
        <v>0</v>
      </c>
      <c r="H34" s="143" t="str">
        <f t="shared" si="2"/>
        <v>-</v>
      </c>
      <c r="I34" s="144">
        <f t="shared" si="5"/>
        <v>0</v>
      </c>
      <c r="J34" s="142">
        <f t="shared" si="6"/>
        <v>0</v>
      </c>
    </row>
    <row r="35" spans="2:10" ht="17.5" hidden="1" x14ac:dyDescent="0.35">
      <c r="B35" s="138">
        <f t="shared" si="3"/>
        <v>29</v>
      </c>
      <c r="C35" s="139">
        <v>0</v>
      </c>
      <c r="D35" s="139">
        <v>0</v>
      </c>
      <c r="E35" s="140">
        <f t="shared" si="0"/>
        <v>0</v>
      </c>
      <c r="F35" s="141" t="str">
        <f t="shared" si="1"/>
        <v>-</v>
      </c>
      <c r="G35" s="142">
        <f t="shared" si="4"/>
        <v>0</v>
      </c>
      <c r="H35" s="143" t="str">
        <f t="shared" si="2"/>
        <v>-</v>
      </c>
      <c r="I35" s="144">
        <f t="shared" si="5"/>
        <v>0</v>
      </c>
      <c r="J35" s="142">
        <f t="shared" si="6"/>
        <v>0</v>
      </c>
    </row>
    <row r="36" spans="2:10" ht="17.5" hidden="1" x14ac:dyDescent="0.35">
      <c r="B36" s="138">
        <f t="shared" si="3"/>
        <v>30</v>
      </c>
      <c r="C36" s="139">
        <v>0</v>
      </c>
      <c r="D36" s="139">
        <v>0</v>
      </c>
      <c r="E36" s="140">
        <f t="shared" si="0"/>
        <v>0</v>
      </c>
      <c r="F36" s="141" t="str">
        <f t="shared" si="1"/>
        <v>-</v>
      </c>
      <c r="G36" s="142">
        <f t="shared" si="4"/>
        <v>0</v>
      </c>
      <c r="H36" s="143" t="str">
        <f t="shared" si="2"/>
        <v>-</v>
      </c>
      <c r="I36" s="144">
        <f t="shared" si="5"/>
        <v>0</v>
      </c>
      <c r="J36" s="142">
        <f t="shared" si="6"/>
        <v>0</v>
      </c>
    </row>
    <row r="37" spans="2:10" ht="17.5" hidden="1" x14ac:dyDescent="0.35">
      <c r="B37" s="138">
        <f t="shared" si="3"/>
        <v>31</v>
      </c>
      <c r="C37" s="139">
        <v>0</v>
      </c>
      <c r="D37" s="139">
        <v>0</v>
      </c>
      <c r="E37" s="140">
        <f t="shared" si="0"/>
        <v>0</v>
      </c>
      <c r="F37" s="141" t="str">
        <f t="shared" si="1"/>
        <v>-</v>
      </c>
      <c r="G37" s="142">
        <f t="shared" si="4"/>
        <v>0</v>
      </c>
      <c r="H37" s="143" t="str">
        <f t="shared" si="2"/>
        <v>-</v>
      </c>
      <c r="I37" s="144">
        <f t="shared" si="5"/>
        <v>0</v>
      </c>
      <c r="J37" s="142">
        <f t="shared" si="6"/>
        <v>0</v>
      </c>
    </row>
    <row r="38" spans="2:10" ht="17.5" hidden="1" x14ac:dyDescent="0.35">
      <c r="B38" s="138">
        <f t="shared" si="3"/>
        <v>32</v>
      </c>
      <c r="C38" s="139">
        <v>0</v>
      </c>
      <c r="D38" s="139">
        <v>0</v>
      </c>
      <c r="E38" s="140">
        <f t="shared" si="0"/>
        <v>0</v>
      </c>
      <c r="F38" s="141" t="str">
        <f t="shared" si="1"/>
        <v>-</v>
      </c>
      <c r="G38" s="142">
        <f t="shared" si="4"/>
        <v>0</v>
      </c>
      <c r="H38" s="143" t="str">
        <f t="shared" si="2"/>
        <v>-</v>
      </c>
      <c r="I38" s="144">
        <f t="shared" si="5"/>
        <v>0</v>
      </c>
      <c r="J38" s="142">
        <f t="shared" si="6"/>
        <v>0</v>
      </c>
    </row>
    <row r="39" spans="2:10" ht="17.5" hidden="1" x14ac:dyDescent="0.35">
      <c r="B39" s="138">
        <f t="shared" si="3"/>
        <v>33</v>
      </c>
      <c r="C39" s="139">
        <v>0</v>
      </c>
      <c r="D39" s="139">
        <v>0</v>
      </c>
      <c r="E39" s="140">
        <f t="shared" si="0"/>
        <v>0</v>
      </c>
      <c r="F39" s="141" t="str">
        <f t="shared" si="1"/>
        <v>-</v>
      </c>
      <c r="G39" s="142">
        <f t="shared" si="4"/>
        <v>0</v>
      </c>
      <c r="H39" s="143" t="str">
        <f t="shared" si="2"/>
        <v>-</v>
      </c>
      <c r="I39" s="144">
        <f t="shared" si="5"/>
        <v>0</v>
      </c>
      <c r="J39" s="142">
        <f t="shared" si="6"/>
        <v>0</v>
      </c>
    </row>
    <row r="40" spans="2:10" ht="17.5" hidden="1" x14ac:dyDescent="0.35">
      <c r="B40" s="138">
        <f t="shared" si="3"/>
        <v>34</v>
      </c>
      <c r="C40" s="139">
        <v>0</v>
      </c>
      <c r="D40" s="139">
        <v>0</v>
      </c>
      <c r="E40" s="140">
        <f t="shared" si="0"/>
        <v>0</v>
      </c>
      <c r="F40" s="141" t="str">
        <f t="shared" si="1"/>
        <v>-</v>
      </c>
      <c r="G40" s="142">
        <f t="shared" si="4"/>
        <v>0</v>
      </c>
      <c r="H40" s="143" t="str">
        <f t="shared" si="2"/>
        <v>-</v>
      </c>
      <c r="I40" s="144">
        <f t="shared" si="5"/>
        <v>0</v>
      </c>
      <c r="J40" s="142">
        <f t="shared" si="6"/>
        <v>0</v>
      </c>
    </row>
    <row r="41" spans="2:10" ht="17.5" hidden="1" x14ac:dyDescent="0.35">
      <c r="B41" s="138">
        <f t="shared" si="3"/>
        <v>35</v>
      </c>
      <c r="C41" s="139">
        <v>0</v>
      </c>
      <c r="D41" s="139">
        <v>0</v>
      </c>
      <c r="E41" s="140">
        <f t="shared" si="0"/>
        <v>0</v>
      </c>
      <c r="F41" s="141" t="str">
        <f t="shared" si="1"/>
        <v>-</v>
      </c>
      <c r="G41" s="142">
        <f t="shared" si="4"/>
        <v>0</v>
      </c>
      <c r="H41" s="143" t="str">
        <f t="shared" si="2"/>
        <v>-</v>
      </c>
      <c r="I41" s="144">
        <f t="shared" si="5"/>
        <v>0</v>
      </c>
      <c r="J41" s="142">
        <f t="shared" si="6"/>
        <v>0</v>
      </c>
    </row>
    <row r="42" spans="2:10" ht="17.5" hidden="1" x14ac:dyDescent="0.35">
      <c r="B42" s="138">
        <f t="shared" si="3"/>
        <v>36</v>
      </c>
      <c r="C42" s="139">
        <v>0</v>
      </c>
      <c r="D42" s="139">
        <v>0</v>
      </c>
      <c r="E42" s="140">
        <f t="shared" si="0"/>
        <v>0</v>
      </c>
      <c r="F42" s="141" t="str">
        <f t="shared" si="1"/>
        <v>-</v>
      </c>
      <c r="G42" s="142">
        <f t="shared" si="4"/>
        <v>0</v>
      </c>
      <c r="H42" s="143" t="str">
        <f t="shared" si="2"/>
        <v>-</v>
      </c>
      <c r="I42" s="144">
        <f t="shared" si="5"/>
        <v>0</v>
      </c>
      <c r="J42" s="142">
        <f t="shared" si="6"/>
        <v>0</v>
      </c>
    </row>
    <row r="43" spans="2:10" ht="17.5" hidden="1" x14ac:dyDescent="0.35">
      <c r="B43" s="138">
        <f t="shared" si="3"/>
        <v>37</v>
      </c>
      <c r="C43" s="139">
        <v>0</v>
      </c>
      <c r="D43" s="139">
        <v>0</v>
      </c>
      <c r="E43" s="140">
        <f t="shared" si="0"/>
        <v>0</v>
      </c>
      <c r="F43" s="141" t="str">
        <f t="shared" si="1"/>
        <v>-</v>
      </c>
      <c r="G43" s="142">
        <f t="shared" si="4"/>
        <v>0</v>
      </c>
      <c r="H43" s="143" t="str">
        <f t="shared" si="2"/>
        <v>-</v>
      </c>
      <c r="I43" s="144">
        <f t="shared" si="5"/>
        <v>0</v>
      </c>
      <c r="J43" s="142">
        <f t="shared" si="6"/>
        <v>0</v>
      </c>
    </row>
    <row r="44" spans="2:10" ht="17.5" hidden="1" x14ac:dyDescent="0.35">
      <c r="B44" s="138">
        <f t="shared" si="3"/>
        <v>38</v>
      </c>
      <c r="C44" s="139">
        <v>0</v>
      </c>
      <c r="D44" s="139">
        <v>0</v>
      </c>
      <c r="E44" s="140">
        <f t="shared" si="0"/>
        <v>0</v>
      </c>
      <c r="F44" s="141" t="str">
        <f t="shared" si="1"/>
        <v>-</v>
      </c>
      <c r="G44" s="142">
        <f t="shared" si="4"/>
        <v>0</v>
      </c>
      <c r="H44" s="143" t="str">
        <f t="shared" si="2"/>
        <v>-</v>
      </c>
      <c r="I44" s="144">
        <f t="shared" si="5"/>
        <v>0</v>
      </c>
      <c r="J44" s="142">
        <f t="shared" si="6"/>
        <v>0</v>
      </c>
    </row>
    <row r="45" spans="2:10" ht="17.5" hidden="1" x14ac:dyDescent="0.35">
      <c r="B45" s="138">
        <f t="shared" si="3"/>
        <v>39</v>
      </c>
      <c r="C45" s="139">
        <v>0</v>
      </c>
      <c r="D45" s="139">
        <v>0</v>
      </c>
      <c r="E45" s="140">
        <f t="shared" si="0"/>
        <v>0</v>
      </c>
      <c r="F45" s="141" t="str">
        <f t="shared" si="1"/>
        <v>-</v>
      </c>
      <c r="G45" s="142">
        <f t="shared" si="4"/>
        <v>0</v>
      </c>
      <c r="H45" s="143" t="str">
        <f t="shared" si="2"/>
        <v>-</v>
      </c>
      <c r="I45" s="144">
        <f t="shared" si="5"/>
        <v>0</v>
      </c>
      <c r="J45" s="142">
        <f t="shared" si="6"/>
        <v>0</v>
      </c>
    </row>
    <row r="46" spans="2:10" ht="17.5" hidden="1" x14ac:dyDescent="0.35">
      <c r="B46" s="138">
        <f t="shared" si="3"/>
        <v>40</v>
      </c>
      <c r="C46" s="139">
        <v>0</v>
      </c>
      <c r="D46" s="139">
        <v>0</v>
      </c>
      <c r="E46" s="140">
        <f t="shared" si="0"/>
        <v>0</v>
      </c>
      <c r="F46" s="141" t="str">
        <f t="shared" si="1"/>
        <v>-</v>
      </c>
      <c r="G46" s="142">
        <f t="shared" si="4"/>
        <v>0</v>
      </c>
      <c r="H46" s="143" t="str">
        <f t="shared" si="2"/>
        <v>-</v>
      </c>
      <c r="I46" s="144">
        <f t="shared" si="5"/>
        <v>0</v>
      </c>
      <c r="J46" s="142">
        <f t="shared" si="6"/>
        <v>0</v>
      </c>
    </row>
    <row r="47" spans="2:10" ht="17.5" hidden="1" x14ac:dyDescent="0.35">
      <c r="B47" s="138">
        <f t="shared" si="3"/>
        <v>41</v>
      </c>
      <c r="C47" s="139">
        <v>0</v>
      </c>
      <c r="D47" s="139">
        <v>0</v>
      </c>
      <c r="E47" s="140">
        <f t="shared" si="0"/>
        <v>0</v>
      </c>
      <c r="F47" s="141" t="str">
        <f t="shared" si="1"/>
        <v>-</v>
      </c>
      <c r="G47" s="142">
        <f t="shared" si="4"/>
        <v>0</v>
      </c>
      <c r="H47" s="143" t="str">
        <f t="shared" si="2"/>
        <v>-</v>
      </c>
      <c r="I47" s="144">
        <f t="shared" si="5"/>
        <v>0</v>
      </c>
      <c r="J47" s="142">
        <f t="shared" si="6"/>
        <v>0</v>
      </c>
    </row>
    <row r="48" spans="2:10" ht="17.5" hidden="1" x14ac:dyDescent="0.35">
      <c r="B48" s="138">
        <f t="shared" si="3"/>
        <v>42</v>
      </c>
      <c r="C48" s="139">
        <v>0</v>
      </c>
      <c r="D48" s="139">
        <v>0</v>
      </c>
      <c r="E48" s="140">
        <f t="shared" si="0"/>
        <v>0</v>
      </c>
      <c r="F48" s="141" t="str">
        <f t="shared" si="1"/>
        <v>-</v>
      </c>
      <c r="G48" s="142">
        <f t="shared" si="4"/>
        <v>0</v>
      </c>
      <c r="H48" s="143" t="str">
        <f t="shared" si="2"/>
        <v>-</v>
      </c>
      <c r="I48" s="144">
        <f t="shared" si="5"/>
        <v>0</v>
      </c>
      <c r="J48" s="142">
        <f t="shared" si="6"/>
        <v>0</v>
      </c>
    </row>
    <row r="49" spans="2:10" ht="17.5" hidden="1" x14ac:dyDescent="0.35">
      <c r="B49" s="138">
        <f t="shared" si="3"/>
        <v>43</v>
      </c>
      <c r="C49" s="139">
        <v>0</v>
      </c>
      <c r="D49" s="139">
        <v>0</v>
      </c>
      <c r="E49" s="140">
        <f t="shared" si="0"/>
        <v>0</v>
      </c>
      <c r="F49" s="141" t="str">
        <f t="shared" si="1"/>
        <v>-</v>
      </c>
      <c r="G49" s="142">
        <f t="shared" si="4"/>
        <v>0</v>
      </c>
      <c r="H49" s="143" t="str">
        <f t="shared" si="2"/>
        <v>-</v>
      </c>
      <c r="I49" s="144">
        <f t="shared" si="5"/>
        <v>0</v>
      </c>
      <c r="J49" s="142">
        <f t="shared" si="6"/>
        <v>0</v>
      </c>
    </row>
    <row r="50" spans="2:10" ht="17.5" hidden="1" x14ac:dyDescent="0.35">
      <c r="B50" s="138">
        <f t="shared" si="3"/>
        <v>44</v>
      </c>
      <c r="C50" s="139">
        <v>0</v>
      </c>
      <c r="D50" s="139">
        <v>0</v>
      </c>
      <c r="E50" s="140">
        <f t="shared" si="0"/>
        <v>0</v>
      </c>
      <c r="F50" s="141" t="str">
        <f t="shared" si="1"/>
        <v>-</v>
      </c>
      <c r="G50" s="142">
        <f t="shared" si="4"/>
        <v>0</v>
      </c>
      <c r="H50" s="143" t="str">
        <f t="shared" si="2"/>
        <v>-</v>
      </c>
      <c r="I50" s="144">
        <f t="shared" si="5"/>
        <v>0</v>
      </c>
      <c r="J50" s="142">
        <f t="shared" si="6"/>
        <v>0</v>
      </c>
    </row>
    <row r="51" spans="2:10" ht="17.5" hidden="1" x14ac:dyDescent="0.35">
      <c r="B51" s="138">
        <f t="shared" si="3"/>
        <v>45</v>
      </c>
      <c r="C51" s="139">
        <v>0</v>
      </c>
      <c r="D51" s="139">
        <v>0</v>
      </c>
      <c r="E51" s="140">
        <f t="shared" si="0"/>
        <v>0</v>
      </c>
      <c r="F51" s="141" t="str">
        <f t="shared" si="1"/>
        <v>-</v>
      </c>
      <c r="G51" s="142">
        <f t="shared" si="4"/>
        <v>0</v>
      </c>
      <c r="H51" s="143" t="str">
        <f t="shared" si="2"/>
        <v>-</v>
      </c>
      <c r="I51" s="144">
        <f t="shared" si="5"/>
        <v>0</v>
      </c>
      <c r="J51" s="142">
        <f t="shared" si="6"/>
        <v>0</v>
      </c>
    </row>
    <row r="52" spans="2:10" ht="17.5" hidden="1" x14ac:dyDescent="0.35">
      <c r="B52" s="138">
        <f t="shared" si="3"/>
        <v>46</v>
      </c>
      <c r="C52" s="139">
        <v>0</v>
      </c>
      <c r="D52" s="139">
        <v>0</v>
      </c>
      <c r="E52" s="140">
        <f t="shared" si="0"/>
        <v>0</v>
      </c>
      <c r="F52" s="141" t="str">
        <f t="shared" si="1"/>
        <v>-</v>
      </c>
      <c r="G52" s="142">
        <f t="shared" si="4"/>
        <v>0</v>
      </c>
      <c r="H52" s="143" t="str">
        <f t="shared" si="2"/>
        <v>-</v>
      </c>
      <c r="I52" s="144">
        <f t="shared" si="5"/>
        <v>0</v>
      </c>
      <c r="J52" s="142">
        <f t="shared" si="6"/>
        <v>0</v>
      </c>
    </row>
    <row r="53" spans="2:10" ht="17.5" hidden="1" x14ac:dyDescent="0.35">
      <c r="B53" s="138">
        <f t="shared" si="3"/>
        <v>47</v>
      </c>
      <c r="C53" s="139">
        <v>0</v>
      </c>
      <c r="D53" s="139">
        <v>0</v>
      </c>
      <c r="E53" s="140">
        <f t="shared" si="0"/>
        <v>0</v>
      </c>
      <c r="F53" s="141" t="str">
        <f t="shared" si="1"/>
        <v>-</v>
      </c>
      <c r="G53" s="142">
        <f t="shared" si="4"/>
        <v>0</v>
      </c>
      <c r="H53" s="143" t="str">
        <f t="shared" si="2"/>
        <v>-</v>
      </c>
      <c r="I53" s="144">
        <f t="shared" si="5"/>
        <v>0</v>
      </c>
      <c r="J53" s="142">
        <f t="shared" si="6"/>
        <v>0</v>
      </c>
    </row>
    <row r="54" spans="2:10" ht="17.5" hidden="1" x14ac:dyDescent="0.35">
      <c r="B54" s="138">
        <f t="shared" si="3"/>
        <v>48</v>
      </c>
      <c r="C54" s="139">
        <v>0</v>
      </c>
      <c r="D54" s="139">
        <v>0</v>
      </c>
      <c r="E54" s="140">
        <f t="shared" si="0"/>
        <v>0</v>
      </c>
      <c r="F54" s="141" t="str">
        <f t="shared" si="1"/>
        <v>-</v>
      </c>
      <c r="G54" s="142">
        <f t="shared" si="4"/>
        <v>0</v>
      </c>
      <c r="H54" s="143" t="str">
        <f t="shared" si="2"/>
        <v>-</v>
      </c>
      <c r="I54" s="144">
        <f t="shared" si="5"/>
        <v>0</v>
      </c>
      <c r="J54" s="142">
        <f t="shared" si="6"/>
        <v>0</v>
      </c>
    </row>
    <row r="55" spans="2:10" ht="17.5" hidden="1" x14ac:dyDescent="0.35">
      <c r="B55" s="138">
        <f t="shared" si="3"/>
        <v>49</v>
      </c>
      <c r="C55" s="139">
        <v>0</v>
      </c>
      <c r="D55" s="139">
        <v>0</v>
      </c>
      <c r="E55" s="140">
        <f t="shared" si="0"/>
        <v>0</v>
      </c>
      <c r="F55" s="141" t="str">
        <f t="shared" si="1"/>
        <v>-</v>
      </c>
      <c r="G55" s="142">
        <f t="shared" si="4"/>
        <v>0</v>
      </c>
      <c r="H55" s="143" t="str">
        <f t="shared" si="2"/>
        <v>-</v>
      </c>
      <c r="I55" s="144">
        <f t="shared" si="5"/>
        <v>0</v>
      </c>
      <c r="J55" s="142">
        <f t="shared" si="6"/>
        <v>0</v>
      </c>
    </row>
    <row r="56" spans="2:10" ht="17.5" hidden="1" x14ac:dyDescent="0.35">
      <c r="B56" s="138">
        <f t="shared" si="3"/>
        <v>50</v>
      </c>
      <c r="C56" s="139">
        <v>0</v>
      </c>
      <c r="D56" s="139">
        <v>0</v>
      </c>
      <c r="E56" s="140">
        <f t="shared" si="0"/>
        <v>0</v>
      </c>
      <c r="F56" s="141" t="str">
        <f t="shared" si="1"/>
        <v>-</v>
      </c>
      <c r="G56" s="142">
        <f t="shared" si="4"/>
        <v>0</v>
      </c>
      <c r="H56" s="143" t="str">
        <f t="shared" si="2"/>
        <v>-</v>
      </c>
      <c r="I56" s="144">
        <f t="shared" si="5"/>
        <v>0</v>
      </c>
      <c r="J56" s="142">
        <f t="shared" si="6"/>
        <v>0</v>
      </c>
    </row>
    <row r="57" spans="2:10" ht="17.5" hidden="1" x14ac:dyDescent="0.35">
      <c r="B57" s="138">
        <f t="shared" si="3"/>
        <v>51</v>
      </c>
      <c r="C57" s="139">
        <v>0</v>
      </c>
      <c r="D57" s="139">
        <v>0</v>
      </c>
      <c r="E57" s="140">
        <f t="shared" si="0"/>
        <v>0</v>
      </c>
      <c r="F57" s="141" t="str">
        <f t="shared" si="1"/>
        <v>-</v>
      </c>
      <c r="G57" s="142">
        <f t="shared" si="4"/>
        <v>0</v>
      </c>
      <c r="H57" s="143" t="str">
        <f t="shared" si="2"/>
        <v>-</v>
      </c>
      <c r="I57" s="144">
        <f t="shared" si="5"/>
        <v>0</v>
      </c>
      <c r="J57" s="142">
        <f t="shared" si="6"/>
        <v>0</v>
      </c>
    </row>
    <row r="58" spans="2:10" ht="17.5" hidden="1" x14ac:dyDescent="0.35">
      <c r="B58" s="138">
        <f t="shared" si="3"/>
        <v>52</v>
      </c>
      <c r="C58" s="139">
        <v>0</v>
      </c>
      <c r="D58" s="139">
        <v>0</v>
      </c>
      <c r="E58" s="140">
        <f t="shared" si="0"/>
        <v>0</v>
      </c>
      <c r="F58" s="141" t="str">
        <f t="shared" si="1"/>
        <v>-</v>
      </c>
      <c r="G58" s="142">
        <f t="shared" si="4"/>
        <v>0</v>
      </c>
      <c r="H58" s="143" t="str">
        <f t="shared" si="2"/>
        <v>-</v>
      </c>
      <c r="I58" s="144">
        <f t="shared" si="5"/>
        <v>0</v>
      </c>
      <c r="J58" s="142">
        <f t="shared" si="6"/>
        <v>0</v>
      </c>
    </row>
    <row r="59" spans="2:10" ht="17.5" hidden="1" x14ac:dyDescent="0.35">
      <c r="B59" s="138">
        <f t="shared" si="3"/>
        <v>53</v>
      </c>
      <c r="C59" s="139">
        <v>0</v>
      </c>
      <c r="D59" s="139">
        <v>0</v>
      </c>
      <c r="E59" s="140">
        <f t="shared" si="0"/>
        <v>0</v>
      </c>
      <c r="F59" s="141" t="str">
        <f t="shared" si="1"/>
        <v>-</v>
      </c>
      <c r="G59" s="142">
        <f t="shared" si="4"/>
        <v>0</v>
      </c>
      <c r="H59" s="143" t="str">
        <f t="shared" si="2"/>
        <v>-</v>
      </c>
      <c r="I59" s="144">
        <f t="shared" si="5"/>
        <v>0</v>
      </c>
      <c r="J59" s="142">
        <f t="shared" si="6"/>
        <v>0</v>
      </c>
    </row>
    <row r="60" spans="2:10" ht="17.5" hidden="1" x14ac:dyDescent="0.35">
      <c r="B60" s="138">
        <f t="shared" si="3"/>
        <v>54</v>
      </c>
      <c r="C60" s="139">
        <v>0</v>
      </c>
      <c r="D60" s="139">
        <v>0</v>
      </c>
      <c r="E60" s="140">
        <f t="shared" si="0"/>
        <v>0</v>
      </c>
      <c r="F60" s="141" t="str">
        <f t="shared" si="1"/>
        <v>-</v>
      </c>
      <c r="G60" s="142">
        <f t="shared" si="4"/>
        <v>0</v>
      </c>
      <c r="H60" s="143" t="str">
        <f t="shared" si="2"/>
        <v>-</v>
      </c>
      <c r="I60" s="144">
        <f t="shared" si="5"/>
        <v>0</v>
      </c>
      <c r="J60" s="142">
        <f t="shared" si="6"/>
        <v>0</v>
      </c>
    </row>
    <row r="61" spans="2:10" ht="17.5" hidden="1" x14ac:dyDescent="0.35">
      <c r="B61" s="138">
        <f t="shared" si="3"/>
        <v>55</v>
      </c>
      <c r="C61" s="139">
        <v>0</v>
      </c>
      <c r="D61" s="139">
        <v>0</v>
      </c>
      <c r="E61" s="140">
        <f t="shared" si="0"/>
        <v>0</v>
      </c>
      <c r="F61" s="141" t="str">
        <f t="shared" si="1"/>
        <v>-</v>
      </c>
      <c r="G61" s="142">
        <f t="shared" si="4"/>
        <v>0</v>
      </c>
      <c r="H61" s="143" t="str">
        <f t="shared" si="2"/>
        <v>-</v>
      </c>
      <c r="I61" s="144">
        <f t="shared" si="5"/>
        <v>0</v>
      </c>
      <c r="J61" s="142">
        <f t="shared" si="6"/>
        <v>0</v>
      </c>
    </row>
    <row r="62" spans="2:10" ht="17.5" hidden="1" x14ac:dyDescent="0.35">
      <c r="B62" s="138">
        <f t="shared" si="3"/>
        <v>56</v>
      </c>
      <c r="C62" s="139">
        <v>0</v>
      </c>
      <c r="D62" s="139">
        <v>0</v>
      </c>
      <c r="E62" s="140">
        <f t="shared" si="0"/>
        <v>0</v>
      </c>
      <c r="F62" s="141" t="str">
        <f t="shared" si="1"/>
        <v>-</v>
      </c>
      <c r="G62" s="142">
        <f t="shared" si="4"/>
        <v>0</v>
      </c>
      <c r="H62" s="143" t="str">
        <f t="shared" si="2"/>
        <v>-</v>
      </c>
      <c r="I62" s="144">
        <f t="shared" si="5"/>
        <v>0</v>
      </c>
      <c r="J62" s="142">
        <f t="shared" si="6"/>
        <v>0</v>
      </c>
    </row>
    <row r="63" spans="2:10" ht="17.5" hidden="1" x14ac:dyDescent="0.35">
      <c r="B63" s="138">
        <f t="shared" si="3"/>
        <v>57</v>
      </c>
      <c r="C63" s="139">
        <v>0</v>
      </c>
      <c r="D63" s="139">
        <v>0</v>
      </c>
      <c r="E63" s="140">
        <f t="shared" si="0"/>
        <v>0</v>
      </c>
      <c r="F63" s="141" t="str">
        <f t="shared" si="1"/>
        <v>-</v>
      </c>
      <c r="G63" s="142">
        <f t="shared" si="4"/>
        <v>0</v>
      </c>
      <c r="H63" s="143" t="str">
        <f t="shared" si="2"/>
        <v>-</v>
      </c>
      <c r="I63" s="144">
        <f t="shared" si="5"/>
        <v>0</v>
      </c>
      <c r="J63" s="142">
        <f t="shared" si="6"/>
        <v>0</v>
      </c>
    </row>
    <row r="64" spans="2:10" ht="17.5" hidden="1" x14ac:dyDescent="0.35">
      <c r="B64" s="138">
        <f t="shared" si="3"/>
        <v>58</v>
      </c>
      <c r="C64" s="139">
        <v>0</v>
      </c>
      <c r="D64" s="139">
        <v>0</v>
      </c>
      <c r="E64" s="140">
        <f t="shared" si="0"/>
        <v>0</v>
      </c>
      <c r="F64" s="141" t="str">
        <f t="shared" si="1"/>
        <v>-</v>
      </c>
      <c r="G64" s="142">
        <f t="shared" si="4"/>
        <v>0</v>
      </c>
      <c r="H64" s="143" t="str">
        <f t="shared" si="2"/>
        <v>-</v>
      </c>
      <c r="I64" s="144">
        <f t="shared" si="5"/>
        <v>0</v>
      </c>
      <c r="J64" s="142">
        <f t="shared" si="6"/>
        <v>0</v>
      </c>
    </row>
    <row r="65" spans="2:10" ht="17.5" hidden="1" x14ac:dyDescent="0.35">
      <c r="B65" s="138">
        <f t="shared" si="3"/>
        <v>59</v>
      </c>
      <c r="C65" s="139">
        <v>0</v>
      </c>
      <c r="D65" s="139">
        <v>0</v>
      </c>
      <c r="E65" s="140">
        <f t="shared" si="0"/>
        <v>0</v>
      </c>
      <c r="F65" s="141" t="str">
        <f t="shared" si="1"/>
        <v>-</v>
      </c>
      <c r="G65" s="142">
        <f t="shared" si="4"/>
        <v>0</v>
      </c>
      <c r="H65" s="143" t="str">
        <f t="shared" si="2"/>
        <v>-</v>
      </c>
      <c r="I65" s="144">
        <f t="shared" si="5"/>
        <v>0</v>
      </c>
      <c r="J65" s="142">
        <f t="shared" si="6"/>
        <v>0</v>
      </c>
    </row>
    <row r="66" spans="2:10" ht="17.5" hidden="1" x14ac:dyDescent="0.35">
      <c r="B66" s="138">
        <f t="shared" si="3"/>
        <v>60</v>
      </c>
      <c r="C66" s="139">
        <v>0</v>
      </c>
      <c r="D66" s="139">
        <v>0</v>
      </c>
      <c r="E66" s="140">
        <f t="shared" si="0"/>
        <v>0</v>
      </c>
      <c r="F66" s="141" t="str">
        <f t="shared" si="1"/>
        <v>-</v>
      </c>
      <c r="G66" s="142">
        <f t="shared" si="4"/>
        <v>0</v>
      </c>
      <c r="H66" s="143" t="str">
        <f t="shared" si="2"/>
        <v>-</v>
      </c>
      <c r="I66" s="144">
        <f t="shared" si="5"/>
        <v>0</v>
      </c>
      <c r="J66" s="142">
        <f t="shared" si="6"/>
        <v>0</v>
      </c>
    </row>
    <row r="67" spans="2:10" ht="17.5" hidden="1" x14ac:dyDescent="0.35">
      <c r="B67" s="138">
        <f t="shared" si="3"/>
        <v>61</v>
      </c>
      <c r="C67" s="139">
        <v>0</v>
      </c>
      <c r="D67" s="139">
        <v>0</v>
      </c>
      <c r="E67" s="140">
        <f t="shared" si="0"/>
        <v>0</v>
      </c>
      <c r="F67" s="141" t="str">
        <f t="shared" si="1"/>
        <v>-</v>
      </c>
      <c r="G67" s="142">
        <f t="shared" si="4"/>
        <v>0</v>
      </c>
      <c r="H67" s="143" t="str">
        <f t="shared" si="2"/>
        <v>-</v>
      </c>
      <c r="I67" s="144">
        <f t="shared" si="5"/>
        <v>0</v>
      </c>
      <c r="J67" s="142">
        <f t="shared" si="6"/>
        <v>0</v>
      </c>
    </row>
    <row r="68" spans="2:10" ht="17.5" hidden="1" x14ac:dyDescent="0.35">
      <c r="B68" s="138">
        <f t="shared" si="3"/>
        <v>62</v>
      </c>
      <c r="C68" s="139">
        <v>0</v>
      </c>
      <c r="D68" s="139">
        <v>0</v>
      </c>
      <c r="E68" s="140">
        <f t="shared" si="0"/>
        <v>0</v>
      </c>
      <c r="F68" s="141" t="str">
        <f t="shared" si="1"/>
        <v>-</v>
      </c>
      <c r="G68" s="142">
        <f t="shared" si="4"/>
        <v>0</v>
      </c>
      <c r="H68" s="143" t="str">
        <f t="shared" si="2"/>
        <v>-</v>
      </c>
      <c r="I68" s="144">
        <f t="shared" si="5"/>
        <v>0</v>
      </c>
      <c r="J68" s="142">
        <f t="shared" si="6"/>
        <v>0</v>
      </c>
    </row>
    <row r="69" spans="2:10" ht="17.5" hidden="1" x14ac:dyDescent="0.35">
      <c r="B69" s="138">
        <f t="shared" si="3"/>
        <v>63</v>
      </c>
      <c r="C69" s="139">
        <v>0</v>
      </c>
      <c r="D69" s="139">
        <v>0</v>
      </c>
      <c r="E69" s="140">
        <f t="shared" si="0"/>
        <v>0</v>
      </c>
      <c r="F69" s="141" t="str">
        <f t="shared" si="1"/>
        <v>-</v>
      </c>
      <c r="G69" s="142">
        <f t="shared" si="4"/>
        <v>0</v>
      </c>
      <c r="H69" s="143" t="str">
        <f t="shared" si="2"/>
        <v>-</v>
      </c>
      <c r="I69" s="144">
        <f t="shared" si="5"/>
        <v>0</v>
      </c>
      <c r="J69" s="142">
        <f t="shared" si="6"/>
        <v>0</v>
      </c>
    </row>
    <row r="70" spans="2:10" ht="17.5" hidden="1" x14ac:dyDescent="0.35">
      <c r="B70" s="138">
        <f t="shared" si="3"/>
        <v>64</v>
      </c>
      <c r="C70" s="139">
        <v>0</v>
      </c>
      <c r="D70" s="139">
        <v>0</v>
      </c>
      <c r="E70" s="140">
        <f t="shared" ref="E70:E126" si="7">C70-D70</f>
        <v>0</v>
      </c>
      <c r="F70" s="141" t="str">
        <f t="shared" ref="F70:F126" si="8">IF(B70&lt;=$C$3,POWER((1+$C$4),(B70*-1)),"-")</f>
        <v>-</v>
      </c>
      <c r="G70" s="142">
        <f t="shared" si="4"/>
        <v>0</v>
      </c>
      <c r="H70" s="143" t="str">
        <f t="shared" ref="H70:H126" si="9">IF(B70&lt;=$C$3,POWER((1+$G$129),(B70*-1)),"-")</f>
        <v>-</v>
      </c>
      <c r="I70" s="144">
        <f t="shared" si="5"/>
        <v>0</v>
      </c>
      <c r="J70" s="142">
        <f t="shared" si="6"/>
        <v>0</v>
      </c>
    </row>
    <row r="71" spans="2:10" ht="17.5" hidden="1" x14ac:dyDescent="0.35">
      <c r="B71" s="138">
        <f t="shared" ref="B71:B126" si="10">B70+1</f>
        <v>65</v>
      </c>
      <c r="C71" s="139">
        <v>0</v>
      </c>
      <c r="D71" s="139">
        <v>0</v>
      </c>
      <c r="E71" s="140">
        <f t="shared" si="7"/>
        <v>0</v>
      </c>
      <c r="F71" s="141" t="str">
        <f t="shared" si="8"/>
        <v>-</v>
      </c>
      <c r="G71" s="142">
        <f t="shared" ref="G71:G126" si="11">PV($C$4,B71,0,E71)*-1</f>
        <v>0</v>
      </c>
      <c r="H71" s="143" t="str">
        <f t="shared" si="9"/>
        <v>-</v>
      </c>
      <c r="I71" s="144">
        <f t="shared" ref="I71:I126" si="12">PV($G$129,B71,0,E71)*-1</f>
        <v>0</v>
      </c>
      <c r="J71" s="142">
        <f t="shared" si="6"/>
        <v>0</v>
      </c>
    </row>
    <row r="72" spans="2:10" ht="17.5" hidden="1" x14ac:dyDescent="0.35">
      <c r="B72" s="138">
        <f t="shared" si="10"/>
        <v>66</v>
      </c>
      <c r="C72" s="139">
        <v>0</v>
      </c>
      <c r="D72" s="139">
        <v>0</v>
      </c>
      <c r="E72" s="140">
        <f t="shared" si="7"/>
        <v>0</v>
      </c>
      <c r="F72" s="141" t="str">
        <f t="shared" si="8"/>
        <v>-</v>
      </c>
      <c r="G72" s="142">
        <f t="shared" si="11"/>
        <v>0</v>
      </c>
      <c r="H72" s="143" t="str">
        <f t="shared" si="9"/>
        <v>-</v>
      </c>
      <c r="I72" s="144">
        <f t="shared" si="12"/>
        <v>0</v>
      </c>
      <c r="J72" s="142">
        <f t="shared" ref="J72:J126" si="13">IF(B72&lt;=$C$3,$J$7,0)</f>
        <v>0</v>
      </c>
    </row>
    <row r="73" spans="2:10" ht="17.5" hidden="1" x14ac:dyDescent="0.35">
      <c r="B73" s="138">
        <f t="shared" si="10"/>
        <v>67</v>
      </c>
      <c r="C73" s="139">
        <v>0</v>
      </c>
      <c r="D73" s="139">
        <v>0</v>
      </c>
      <c r="E73" s="140">
        <f t="shared" si="7"/>
        <v>0</v>
      </c>
      <c r="F73" s="141" t="str">
        <f t="shared" si="8"/>
        <v>-</v>
      </c>
      <c r="G73" s="142">
        <f t="shared" si="11"/>
        <v>0</v>
      </c>
      <c r="H73" s="143" t="str">
        <f t="shared" si="9"/>
        <v>-</v>
      </c>
      <c r="I73" s="144">
        <f t="shared" si="12"/>
        <v>0</v>
      </c>
      <c r="J73" s="142">
        <f t="shared" si="13"/>
        <v>0</v>
      </c>
    </row>
    <row r="74" spans="2:10" ht="17.5" hidden="1" x14ac:dyDescent="0.35">
      <c r="B74" s="138">
        <f t="shared" si="10"/>
        <v>68</v>
      </c>
      <c r="C74" s="139">
        <v>0</v>
      </c>
      <c r="D74" s="139">
        <v>0</v>
      </c>
      <c r="E74" s="140">
        <f t="shared" si="7"/>
        <v>0</v>
      </c>
      <c r="F74" s="141" t="str">
        <f t="shared" si="8"/>
        <v>-</v>
      </c>
      <c r="G74" s="142">
        <f t="shared" si="11"/>
        <v>0</v>
      </c>
      <c r="H74" s="143" t="str">
        <f t="shared" si="9"/>
        <v>-</v>
      </c>
      <c r="I74" s="144">
        <f t="shared" si="12"/>
        <v>0</v>
      </c>
      <c r="J74" s="142">
        <f t="shared" si="13"/>
        <v>0</v>
      </c>
    </row>
    <row r="75" spans="2:10" ht="17.5" hidden="1" x14ac:dyDescent="0.35">
      <c r="B75" s="138">
        <f t="shared" si="10"/>
        <v>69</v>
      </c>
      <c r="C75" s="139">
        <v>0</v>
      </c>
      <c r="D75" s="139">
        <v>0</v>
      </c>
      <c r="E75" s="140">
        <f t="shared" si="7"/>
        <v>0</v>
      </c>
      <c r="F75" s="141" t="str">
        <f t="shared" si="8"/>
        <v>-</v>
      </c>
      <c r="G75" s="142">
        <f t="shared" si="11"/>
        <v>0</v>
      </c>
      <c r="H75" s="143" t="str">
        <f t="shared" si="9"/>
        <v>-</v>
      </c>
      <c r="I75" s="144">
        <f t="shared" si="12"/>
        <v>0</v>
      </c>
      <c r="J75" s="142">
        <f t="shared" si="13"/>
        <v>0</v>
      </c>
    </row>
    <row r="76" spans="2:10" ht="17.5" hidden="1" x14ac:dyDescent="0.35">
      <c r="B76" s="138">
        <f t="shared" si="10"/>
        <v>70</v>
      </c>
      <c r="C76" s="139">
        <v>0</v>
      </c>
      <c r="D76" s="139">
        <v>0</v>
      </c>
      <c r="E76" s="140">
        <f t="shared" si="7"/>
        <v>0</v>
      </c>
      <c r="F76" s="141" t="str">
        <f t="shared" si="8"/>
        <v>-</v>
      </c>
      <c r="G76" s="142">
        <f t="shared" si="11"/>
        <v>0</v>
      </c>
      <c r="H76" s="143" t="str">
        <f t="shared" si="9"/>
        <v>-</v>
      </c>
      <c r="I76" s="144">
        <f t="shared" si="12"/>
        <v>0</v>
      </c>
      <c r="J76" s="142">
        <f t="shared" si="13"/>
        <v>0</v>
      </c>
    </row>
    <row r="77" spans="2:10" ht="17.5" hidden="1" x14ac:dyDescent="0.35">
      <c r="B77" s="138">
        <f t="shared" si="10"/>
        <v>71</v>
      </c>
      <c r="C77" s="139">
        <v>0</v>
      </c>
      <c r="D77" s="139">
        <v>0</v>
      </c>
      <c r="E77" s="140">
        <f t="shared" si="7"/>
        <v>0</v>
      </c>
      <c r="F77" s="141" t="str">
        <f t="shared" si="8"/>
        <v>-</v>
      </c>
      <c r="G77" s="142">
        <f t="shared" si="11"/>
        <v>0</v>
      </c>
      <c r="H77" s="143" t="str">
        <f t="shared" si="9"/>
        <v>-</v>
      </c>
      <c r="I77" s="144">
        <f t="shared" si="12"/>
        <v>0</v>
      </c>
      <c r="J77" s="142">
        <f t="shared" si="13"/>
        <v>0</v>
      </c>
    </row>
    <row r="78" spans="2:10" ht="17.5" hidden="1" x14ac:dyDescent="0.35">
      <c r="B78" s="138">
        <f t="shared" si="10"/>
        <v>72</v>
      </c>
      <c r="C78" s="139">
        <v>0</v>
      </c>
      <c r="D78" s="139">
        <v>0</v>
      </c>
      <c r="E78" s="140">
        <f t="shared" si="7"/>
        <v>0</v>
      </c>
      <c r="F78" s="141" t="str">
        <f t="shared" si="8"/>
        <v>-</v>
      </c>
      <c r="G78" s="142">
        <f t="shared" si="11"/>
        <v>0</v>
      </c>
      <c r="H78" s="143" t="str">
        <f t="shared" si="9"/>
        <v>-</v>
      </c>
      <c r="I78" s="144">
        <f t="shared" si="12"/>
        <v>0</v>
      </c>
      <c r="J78" s="142">
        <f t="shared" si="13"/>
        <v>0</v>
      </c>
    </row>
    <row r="79" spans="2:10" ht="17.5" hidden="1" x14ac:dyDescent="0.35">
      <c r="B79" s="138">
        <f t="shared" si="10"/>
        <v>73</v>
      </c>
      <c r="C79" s="139">
        <v>0</v>
      </c>
      <c r="D79" s="139">
        <v>0</v>
      </c>
      <c r="E79" s="140">
        <f t="shared" si="7"/>
        <v>0</v>
      </c>
      <c r="F79" s="141" t="str">
        <f t="shared" si="8"/>
        <v>-</v>
      </c>
      <c r="G79" s="142">
        <f t="shared" si="11"/>
        <v>0</v>
      </c>
      <c r="H79" s="143" t="str">
        <f t="shared" si="9"/>
        <v>-</v>
      </c>
      <c r="I79" s="144">
        <f t="shared" si="12"/>
        <v>0</v>
      </c>
      <c r="J79" s="142">
        <f t="shared" si="13"/>
        <v>0</v>
      </c>
    </row>
    <row r="80" spans="2:10" ht="17.5" hidden="1" x14ac:dyDescent="0.35">
      <c r="B80" s="138">
        <f t="shared" si="10"/>
        <v>74</v>
      </c>
      <c r="C80" s="139">
        <v>0</v>
      </c>
      <c r="D80" s="139">
        <v>0</v>
      </c>
      <c r="E80" s="140">
        <f t="shared" si="7"/>
        <v>0</v>
      </c>
      <c r="F80" s="141" t="str">
        <f t="shared" si="8"/>
        <v>-</v>
      </c>
      <c r="G80" s="142">
        <f t="shared" si="11"/>
        <v>0</v>
      </c>
      <c r="H80" s="143" t="str">
        <f t="shared" si="9"/>
        <v>-</v>
      </c>
      <c r="I80" s="144">
        <f t="shared" si="12"/>
        <v>0</v>
      </c>
      <c r="J80" s="142">
        <f t="shared" si="13"/>
        <v>0</v>
      </c>
    </row>
    <row r="81" spans="2:10" ht="17.5" hidden="1" x14ac:dyDescent="0.35">
      <c r="B81" s="138">
        <f t="shared" si="10"/>
        <v>75</v>
      </c>
      <c r="C81" s="139">
        <v>0</v>
      </c>
      <c r="D81" s="139">
        <v>0</v>
      </c>
      <c r="E81" s="140">
        <f t="shared" si="7"/>
        <v>0</v>
      </c>
      <c r="F81" s="141" t="str">
        <f t="shared" si="8"/>
        <v>-</v>
      </c>
      <c r="G81" s="142">
        <f t="shared" si="11"/>
        <v>0</v>
      </c>
      <c r="H81" s="143" t="str">
        <f t="shared" si="9"/>
        <v>-</v>
      </c>
      <c r="I81" s="144">
        <f t="shared" si="12"/>
        <v>0</v>
      </c>
      <c r="J81" s="142">
        <f t="shared" si="13"/>
        <v>0</v>
      </c>
    </row>
    <row r="82" spans="2:10" ht="17.5" hidden="1" x14ac:dyDescent="0.35">
      <c r="B82" s="138">
        <f t="shared" si="10"/>
        <v>76</v>
      </c>
      <c r="C82" s="139">
        <v>0</v>
      </c>
      <c r="D82" s="139">
        <v>0</v>
      </c>
      <c r="E82" s="140">
        <f t="shared" si="7"/>
        <v>0</v>
      </c>
      <c r="F82" s="141" t="str">
        <f t="shared" si="8"/>
        <v>-</v>
      </c>
      <c r="G82" s="142">
        <f t="shared" si="11"/>
        <v>0</v>
      </c>
      <c r="H82" s="143" t="str">
        <f t="shared" si="9"/>
        <v>-</v>
      </c>
      <c r="I82" s="144">
        <f t="shared" si="12"/>
        <v>0</v>
      </c>
      <c r="J82" s="142">
        <f t="shared" si="13"/>
        <v>0</v>
      </c>
    </row>
    <row r="83" spans="2:10" ht="17.5" hidden="1" x14ac:dyDescent="0.35">
      <c r="B83" s="138">
        <f t="shared" si="10"/>
        <v>77</v>
      </c>
      <c r="C83" s="139">
        <v>0</v>
      </c>
      <c r="D83" s="139">
        <v>0</v>
      </c>
      <c r="E83" s="140">
        <f t="shared" si="7"/>
        <v>0</v>
      </c>
      <c r="F83" s="141" t="str">
        <f t="shared" si="8"/>
        <v>-</v>
      </c>
      <c r="G83" s="142">
        <f t="shared" si="11"/>
        <v>0</v>
      </c>
      <c r="H83" s="143" t="str">
        <f t="shared" si="9"/>
        <v>-</v>
      </c>
      <c r="I83" s="144">
        <f t="shared" si="12"/>
        <v>0</v>
      </c>
      <c r="J83" s="142">
        <f t="shared" si="13"/>
        <v>0</v>
      </c>
    </row>
    <row r="84" spans="2:10" ht="17.5" hidden="1" x14ac:dyDescent="0.35">
      <c r="B84" s="138">
        <f t="shared" si="10"/>
        <v>78</v>
      </c>
      <c r="C84" s="139">
        <v>0</v>
      </c>
      <c r="D84" s="139">
        <v>0</v>
      </c>
      <c r="E84" s="140">
        <f t="shared" si="7"/>
        <v>0</v>
      </c>
      <c r="F84" s="141" t="str">
        <f t="shared" si="8"/>
        <v>-</v>
      </c>
      <c r="G84" s="142">
        <f t="shared" si="11"/>
        <v>0</v>
      </c>
      <c r="H84" s="143" t="str">
        <f t="shared" si="9"/>
        <v>-</v>
      </c>
      <c r="I84" s="144">
        <f t="shared" si="12"/>
        <v>0</v>
      </c>
      <c r="J84" s="142">
        <f t="shared" si="13"/>
        <v>0</v>
      </c>
    </row>
    <row r="85" spans="2:10" ht="17.5" hidden="1" x14ac:dyDescent="0.35">
      <c r="B85" s="138">
        <f t="shared" si="10"/>
        <v>79</v>
      </c>
      <c r="C85" s="139">
        <v>0</v>
      </c>
      <c r="D85" s="139">
        <v>0</v>
      </c>
      <c r="E85" s="140">
        <f t="shared" si="7"/>
        <v>0</v>
      </c>
      <c r="F85" s="141" t="str">
        <f t="shared" si="8"/>
        <v>-</v>
      </c>
      <c r="G85" s="142">
        <f t="shared" si="11"/>
        <v>0</v>
      </c>
      <c r="H85" s="143" t="str">
        <f t="shared" si="9"/>
        <v>-</v>
      </c>
      <c r="I85" s="144">
        <f t="shared" si="12"/>
        <v>0</v>
      </c>
      <c r="J85" s="142">
        <f t="shared" si="13"/>
        <v>0</v>
      </c>
    </row>
    <row r="86" spans="2:10" ht="17.5" hidden="1" x14ac:dyDescent="0.35">
      <c r="B86" s="138">
        <f t="shared" si="10"/>
        <v>80</v>
      </c>
      <c r="C86" s="139">
        <v>0</v>
      </c>
      <c r="D86" s="139">
        <v>0</v>
      </c>
      <c r="E86" s="140">
        <f t="shared" si="7"/>
        <v>0</v>
      </c>
      <c r="F86" s="141" t="str">
        <f t="shared" si="8"/>
        <v>-</v>
      </c>
      <c r="G86" s="142">
        <f t="shared" si="11"/>
        <v>0</v>
      </c>
      <c r="H86" s="143" t="str">
        <f t="shared" si="9"/>
        <v>-</v>
      </c>
      <c r="I86" s="144">
        <f t="shared" si="12"/>
        <v>0</v>
      </c>
      <c r="J86" s="142">
        <f t="shared" si="13"/>
        <v>0</v>
      </c>
    </row>
    <row r="87" spans="2:10" ht="17.5" hidden="1" x14ac:dyDescent="0.35">
      <c r="B87" s="138">
        <f t="shared" si="10"/>
        <v>81</v>
      </c>
      <c r="C87" s="139">
        <v>0</v>
      </c>
      <c r="D87" s="139">
        <v>0</v>
      </c>
      <c r="E87" s="140">
        <f t="shared" si="7"/>
        <v>0</v>
      </c>
      <c r="F87" s="141" t="str">
        <f t="shared" si="8"/>
        <v>-</v>
      </c>
      <c r="G87" s="142">
        <f t="shared" si="11"/>
        <v>0</v>
      </c>
      <c r="H87" s="143" t="str">
        <f t="shared" si="9"/>
        <v>-</v>
      </c>
      <c r="I87" s="144">
        <f t="shared" si="12"/>
        <v>0</v>
      </c>
      <c r="J87" s="142">
        <f t="shared" si="13"/>
        <v>0</v>
      </c>
    </row>
    <row r="88" spans="2:10" ht="17.5" hidden="1" x14ac:dyDescent="0.35">
      <c r="B88" s="138">
        <f t="shared" si="10"/>
        <v>82</v>
      </c>
      <c r="C88" s="139">
        <v>0</v>
      </c>
      <c r="D88" s="139">
        <v>0</v>
      </c>
      <c r="E88" s="140">
        <f t="shared" si="7"/>
        <v>0</v>
      </c>
      <c r="F88" s="141" t="str">
        <f t="shared" si="8"/>
        <v>-</v>
      </c>
      <c r="G88" s="142">
        <f t="shared" si="11"/>
        <v>0</v>
      </c>
      <c r="H88" s="143" t="str">
        <f t="shared" si="9"/>
        <v>-</v>
      </c>
      <c r="I88" s="144">
        <f t="shared" si="12"/>
        <v>0</v>
      </c>
      <c r="J88" s="142">
        <f t="shared" si="13"/>
        <v>0</v>
      </c>
    </row>
    <row r="89" spans="2:10" ht="17.5" hidden="1" x14ac:dyDescent="0.35">
      <c r="B89" s="138">
        <f t="shared" si="10"/>
        <v>83</v>
      </c>
      <c r="C89" s="139">
        <v>0</v>
      </c>
      <c r="D89" s="139">
        <v>0</v>
      </c>
      <c r="E89" s="140">
        <f t="shared" si="7"/>
        <v>0</v>
      </c>
      <c r="F89" s="141" t="str">
        <f t="shared" si="8"/>
        <v>-</v>
      </c>
      <c r="G89" s="142">
        <f t="shared" si="11"/>
        <v>0</v>
      </c>
      <c r="H89" s="143" t="str">
        <f t="shared" si="9"/>
        <v>-</v>
      </c>
      <c r="I89" s="144">
        <f t="shared" si="12"/>
        <v>0</v>
      </c>
      <c r="J89" s="142">
        <f t="shared" si="13"/>
        <v>0</v>
      </c>
    </row>
    <row r="90" spans="2:10" ht="17.5" hidden="1" x14ac:dyDescent="0.35">
      <c r="B90" s="138">
        <f t="shared" si="10"/>
        <v>84</v>
      </c>
      <c r="C90" s="139">
        <v>0</v>
      </c>
      <c r="D90" s="139">
        <v>0</v>
      </c>
      <c r="E90" s="140">
        <f t="shared" si="7"/>
        <v>0</v>
      </c>
      <c r="F90" s="141" t="str">
        <f t="shared" si="8"/>
        <v>-</v>
      </c>
      <c r="G90" s="142">
        <f t="shared" si="11"/>
        <v>0</v>
      </c>
      <c r="H90" s="143" t="str">
        <f t="shared" si="9"/>
        <v>-</v>
      </c>
      <c r="I90" s="144">
        <f t="shared" si="12"/>
        <v>0</v>
      </c>
      <c r="J90" s="142">
        <f t="shared" si="13"/>
        <v>0</v>
      </c>
    </row>
    <row r="91" spans="2:10" ht="17.5" hidden="1" x14ac:dyDescent="0.35">
      <c r="B91" s="138">
        <f t="shared" si="10"/>
        <v>85</v>
      </c>
      <c r="C91" s="139">
        <v>0</v>
      </c>
      <c r="D91" s="139">
        <v>0</v>
      </c>
      <c r="E91" s="140">
        <f t="shared" si="7"/>
        <v>0</v>
      </c>
      <c r="F91" s="141" t="str">
        <f t="shared" si="8"/>
        <v>-</v>
      </c>
      <c r="G91" s="142">
        <f t="shared" si="11"/>
        <v>0</v>
      </c>
      <c r="H91" s="143" t="str">
        <f t="shared" si="9"/>
        <v>-</v>
      </c>
      <c r="I91" s="144">
        <f t="shared" si="12"/>
        <v>0</v>
      </c>
      <c r="J91" s="142">
        <f t="shared" si="13"/>
        <v>0</v>
      </c>
    </row>
    <row r="92" spans="2:10" ht="17.5" hidden="1" x14ac:dyDescent="0.35">
      <c r="B92" s="138">
        <f t="shared" si="10"/>
        <v>86</v>
      </c>
      <c r="C92" s="139">
        <v>0</v>
      </c>
      <c r="D92" s="139">
        <v>0</v>
      </c>
      <c r="E92" s="140">
        <f t="shared" si="7"/>
        <v>0</v>
      </c>
      <c r="F92" s="141" t="str">
        <f t="shared" si="8"/>
        <v>-</v>
      </c>
      <c r="G92" s="142">
        <f t="shared" si="11"/>
        <v>0</v>
      </c>
      <c r="H92" s="143" t="str">
        <f t="shared" si="9"/>
        <v>-</v>
      </c>
      <c r="I92" s="144">
        <f t="shared" si="12"/>
        <v>0</v>
      </c>
      <c r="J92" s="142">
        <f t="shared" si="13"/>
        <v>0</v>
      </c>
    </row>
    <row r="93" spans="2:10" ht="17.5" hidden="1" x14ac:dyDescent="0.35">
      <c r="B93" s="138">
        <f t="shared" si="10"/>
        <v>87</v>
      </c>
      <c r="C93" s="139">
        <v>0</v>
      </c>
      <c r="D93" s="139">
        <v>0</v>
      </c>
      <c r="E93" s="140">
        <f t="shared" si="7"/>
        <v>0</v>
      </c>
      <c r="F93" s="141" t="str">
        <f t="shared" si="8"/>
        <v>-</v>
      </c>
      <c r="G93" s="142">
        <f t="shared" si="11"/>
        <v>0</v>
      </c>
      <c r="H93" s="143" t="str">
        <f t="shared" si="9"/>
        <v>-</v>
      </c>
      <c r="I93" s="144">
        <f t="shared" si="12"/>
        <v>0</v>
      </c>
      <c r="J93" s="142">
        <f t="shared" si="13"/>
        <v>0</v>
      </c>
    </row>
    <row r="94" spans="2:10" ht="17.5" hidden="1" x14ac:dyDescent="0.35">
      <c r="B94" s="138">
        <f t="shared" si="10"/>
        <v>88</v>
      </c>
      <c r="C94" s="139">
        <v>0</v>
      </c>
      <c r="D94" s="139">
        <v>0</v>
      </c>
      <c r="E94" s="140">
        <f t="shared" si="7"/>
        <v>0</v>
      </c>
      <c r="F94" s="141" t="str">
        <f t="shared" si="8"/>
        <v>-</v>
      </c>
      <c r="G94" s="142">
        <f t="shared" si="11"/>
        <v>0</v>
      </c>
      <c r="H94" s="143" t="str">
        <f t="shared" si="9"/>
        <v>-</v>
      </c>
      <c r="I94" s="144">
        <f t="shared" si="12"/>
        <v>0</v>
      </c>
      <c r="J94" s="142">
        <f t="shared" si="13"/>
        <v>0</v>
      </c>
    </row>
    <row r="95" spans="2:10" ht="17.5" hidden="1" x14ac:dyDescent="0.35">
      <c r="B95" s="138">
        <f t="shared" si="10"/>
        <v>89</v>
      </c>
      <c r="C95" s="139">
        <v>0</v>
      </c>
      <c r="D95" s="139">
        <v>0</v>
      </c>
      <c r="E95" s="140">
        <f t="shared" si="7"/>
        <v>0</v>
      </c>
      <c r="F95" s="141" t="str">
        <f t="shared" si="8"/>
        <v>-</v>
      </c>
      <c r="G95" s="142">
        <f t="shared" si="11"/>
        <v>0</v>
      </c>
      <c r="H95" s="143" t="str">
        <f t="shared" si="9"/>
        <v>-</v>
      </c>
      <c r="I95" s="144">
        <f t="shared" si="12"/>
        <v>0</v>
      </c>
      <c r="J95" s="142">
        <f t="shared" si="13"/>
        <v>0</v>
      </c>
    </row>
    <row r="96" spans="2:10" ht="17.5" hidden="1" x14ac:dyDescent="0.35">
      <c r="B96" s="138">
        <f t="shared" si="10"/>
        <v>90</v>
      </c>
      <c r="C96" s="139">
        <v>0</v>
      </c>
      <c r="D96" s="139">
        <v>0</v>
      </c>
      <c r="E96" s="140">
        <f t="shared" si="7"/>
        <v>0</v>
      </c>
      <c r="F96" s="141" t="str">
        <f t="shared" si="8"/>
        <v>-</v>
      </c>
      <c r="G96" s="142">
        <f t="shared" si="11"/>
        <v>0</v>
      </c>
      <c r="H96" s="143" t="str">
        <f t="shared" si="9"/>
        <v>-</v>
      </c>
      <c r="I96" s="144">
        <f t="shared" si="12"/>
        <v>0</v>
      </c>
      <c r="J96" s="142">
        <f t="shared" si="13"/>
        <v>0</v>
      </c>
    </row>
    <row r="97" spans="2:10" ht="17.5" hidden="1" x14ac:dyDescent="0.35">
      <c r="B97" s="138">
        <f t="shared" si="10"/>
        <v>91</v>
      </c>
      <c r="C97" s="139">
        <v>0</v>
      </c>
      <c r="D97" s="139">
        <v>0</v>
      </c>
      <c r="E97" s="140">
        <f t="shared" si="7"/>
        <v>0</v>
      </c>
      <c r="F97" s="141" t="str">
        <f t="shared" si="8"/>
        <v>-</v>
      </c>
      <c r="G97" s="142">
        <f t="shared" si="11"/>
        <v>0</v>
      </c>
      <c r="H97" s="143" t="str">
        <f t="shared" si="9"/>
        <v>-</v>
      </c>
      <c r="I97" s="144">
        <f t="shared" si="12"/>
        <v>0</v>
      </c>
      <c r="J97" s="142">
        <f t="shared" si="13"/>
        <v>0</v>
      </c>
    </row>
    <row r="98" spans="2:10" ht="17.5" hidden="1" x14ac:dyDescent="0.35">
      <c r="B98" s="138">
        <f t="shared" si="10"/>
        <v>92</v>
      </c>
      <c r="C98" s="139">
        <v>0</v>
      </c>
      <c r="D98" s="139">
        <v>0</v>
      </c>
      <c r="E98" s="140">
        <f t="shared" si="7"/>
        <v>0</v>
      </c>
      <c r="F98" s="141" t="str">
        <f t="shared" si="8"/>
        <v>-</v>
      </c>
      <c r="G98" s="142">
        <f t="shared" si="11"/>
        <v>0</v>
      </c>
      <c r="H98" s="143" t="str">
        <f t="shared" si="9"/>
        <v>-</v>
      </c>
      <c r="I98" s="144">
        <f t="shared" si="12"/>
        <v>0</v>
      </c>
      <c r="J98" s="142">
        <f t="shared" si="13"/>
        <v>0</v>
      </c>
    </row>
    <row r="99" spans="2:10" ht="17.5" hidden="1" x14ac:dyDescent="0.35">
      <c r="B99" s="138">
        <f t="shared" si="10"/>
        <v>93</v>
      </c>
      <c r="C99" s="139">
        <v>0</v>
      </c>
      <c r="D99" s="139">
        <v>0</v>
      </c>
      <c r="E99" s="140">
        <f t="shared" si="7"/>
        <v>0</v>
      </c>
      <c r="F99" s="141" t="str">
        <f t="shared" si="8"/>
        <v>-</v>
      </c>
      <c r="G99" s="142">
        <f t="shared" si="11"/>
        <v>0</v>
      </c>
      <c r="H99" s="143" t="str">
        <f t="shared" si="9"/>
        <v>-</v>
      </c>
      <c r="I99" s="144">
        <f t="shared" si="12"/>
        <v>0</v>
      </c>
      <c r="J99" s="142">
        <f t="shared" si="13"/>
        <v>0</v>
      </c>
    </row>
    <row r="100" spans="2:10" ht="17.5" hidden="1" x14ac:dyDescent="0.35">
      <c r="B100" s="138">
        <f t="shared" si="10"/>
        <v>94</v>
      </c>
      <c r="C100" s="139">
        <v>0</v>
      </c>
      <c r="D100" s="139">
        <v>0</v>
      </c>
      <c r="E100" s="140">
        <f t="shared" si="7"/>
        <v>0</v>
      </c>
      <c r="F100" s="141" t="str">
        <f t="shared" si="8"/>
        <v>-</v>
      </c>
      <c r="G100" s="142">
        <f t="shared" si="11"/>
        <v>0</v>
      </c>
      <c r="H100" s="143" t="str">
        <f t="shared" si="9"/>
        <v>-</v>
      </c>
      <c r="I100" s="144">
        <f t="shared" si="12"/>
        <v>0</v>
      </c>
      <c r="J100" s="142">
        <f t="shared" si="13"/>
        <v>0</v>
      </c>
    </row>
    <row r="101" spans="2:10" ht="17.5" hidden="1" x14ac:dyDescent="0.35">
      <c r="B101" s="138">
        <f t="shared" si="10"/>
        <v>95</v>
      </c>
      <c r="C101" s="139">
        <v>0</v>
      </c>
      <c r="D101" s="139">
        <v>0</v>
      </c>
      <c r="E101" s="140">
        <f t="shared" si="7"/>
        <v>0</v>
      </c>
      <c r="F101" s="141" t="str">
        <f t="shared" si="8"/>
        <v>-</v>
      </c>
      <c r="G101" s="142">
        <f t="shared" si="11"/>
        <v>0</v>
      </c>
      <c r="H101" s="143" t="str">
        <f t="shared" si="9"/>
        <v>-</v>
      </c>
      <c r="I101" s="144">
        <f t="shared" si="12"/>
        <v>0</v>
      </c>
      <c r="J101" s="142">
        <f t="shared" si="13"/>
        <v>0</v>
      </c>
    </row>
    <row r="102" spans="2:10" ht="17.5" hidden="1" x14ac:dyDescent="0.35">
      <c r="B102" s="138">
        <f t="shared" si="10"/>
        <v>96</v>
      </c>
      <c r="C102" s="139">
        <v>0</v>
      </c>
      <c r="D102" s="139">
        <v>0</v>
      </c>
      <c r="E102" s="140">
        <f t="shared" si="7"/>
        <v>0</v>
      </c>
      <c r="F102" s="141" t="str">
        <f t="shared" si="8"/>
        <v>-</v>
      </c>
      <c r="G102" s="142">
        <f t="shared" si="11"/>
        <v>0</v>
      </c>
      <c r="H102" s="143" t="str">
        <f t="shared" si="9"/>
        <v>-</v>
      </c>
      <c r="I102" s="144">
        <f t="shared" si="12"/>
        <v>0</v>
      </c>
      <c r="J102" s="142">
        <f t="shared" si="13"/>
        <v>0</v>
      </c>
    </row>
    <row r="103" spans="2:10" ht="17.5" hidden="1" x14ac:dyDescent="0.35">
      <c r="B103" s="138">
        <f t="shared" si="10"/>
        <v>97</v>
      </c>
      <c r="C103" s="139">
        <v>0</v>
      </c>
      <c r="D103" s="139">
        <v>0</v>
      </c>
      <c r="E103" s="140">
        <f t="shared" si="7"/>
        <v>0</v>
      </c>
      <c r="F103" s="141" t="str">
        <f t="shared" si="8"/>
        <v>-</v>
      </c>
      <c r="G103" s="142">
        <f t="shared" si="11"/>
        <v>0</v>
      </c>
      <c r="H103" s="143" t="str">
        <f t="shared" si="9"/>
        <v>-</v>
      </c>
      <c r="I103" s="144">
        <f t="shared" si="12"/>
        <v>0</v>
      </c>
      <c r="J103" s="142">
        <f t="shared" si="13"/>
        <v>0</v>
      </c>
    </row>
    <row r="104" spans="2:10" ht="17.5" hidden="1" x14ac:dyDescent="0.35">
      <c r="B104" s="138">
        <f t="shared" si="10"/>
        <v>98</v>
      </c>
      <c r="C104" s="139">
        <v>0</v>
      </c>
      <c r="D104" s="139">
        <v>0</v>
      </c>
      <c r="E104" s="140">
        <f t="shared" si="7"/>
        <v>0</v>
      </c>
      <c r="F104" s="141" t="str">
        <f t="shared" si="8"/>
        <v>-</v>
      </c>
      <c r="G104" s="142">
        <f t="shared" si="11"/>
        <v>0</v>
      </c>
      <c r="H104" s="143" t="str">
        <f t="shared" si="9"/>
        <v>-</v>
      </c>
      <c r="I104" s="144">
        <f t="shared" si="12"/>
        <v>0</v>
      </c>
      <c r="J104" s="142">
        <f t="shared" si="13"/>
        <v>0</v>
      </c>
    </row>
    <row r="105" spans="2:10" ht="17.5" hidden="1" x14ac:dyDescent="0.35">
      <c r="B105" s="138">
        <f t="shared" si="10"/>
        <v>99</v>
      </c>
      <c r="C105" s="139">
        <v>0</v>
      </c>
      <c r="D105" s="139">
        <v>0</v>
      </c>
      <c r="E105" s="140">
        <f t="shared" si="7"/>
        <v>0</v>
      </c>
      <c r="F105" s="141" t="str">
        <f t="shared" si="8"/>
        <v>-</v>
      </c>
      <c r="G105" s="142">
        <f t="shared" si="11"/>
        <v>0</v>
      </c>
      <c r="H105" s="143" t="str">
        <f t="shared" si="9"/>
        <v>-</v>
      </c>
      <c r="I105" s="144">
        <f t="shared" si="12"/>
        <v>0</v>
      </c>
      <c r="J105" s="142">
        <f t="shared" si="13"/>
        <v>0</v>
      </c>
    </row>
    <row r="106" spans="2:10" ht="17.5" hidden="1" x14ac:dyDescent="0.35">
      <c r="B106" s="138">
        <f t="shared" si="10"/>
        <v>100</v>
      </c>
      <c r="C106" s="139">
        <v>0</v>
      </c>
      <c r="D106" s="139">
        <v>0</v>
      </c>
      <c r="E106" s="140">
        <f t="shared" si="7"/>
        <v>0</v>
      </c>
      <c r="F106" s="141" t="str">
        <f t="shared" si="8"/>
        <v>-</v>
      </c>
      <c r="G106" s="142">
        <f t="shared" si="11"/>
        <v>0</v>
      </c>
      <c r="H106" s="143" t="str">
        <f t="shared" si="9"/>
        <v>-</v>
      </c>
      <c r="I106" s="144">
        <f t="shared" si="12"/>
        <v>0</v>
      </c>
      <c r="J106" s="142">
        <f t="shared" si="13"/>
        <v>0</v>
      </c>
    </row>
    <row r="107" spans="2:10" ht="17.5" hidden="1" x14ac:dyDescent="0.35">
      <c r="B107" s="138">
        <f t="shared" si="10"/>
        <v>101</v>
      </c>
      <c r="C107" s="139">
        <v>0</v>
      </c>
      <c r="D107" s="139">
        <v>0</v>
      </c>
      <c r="E107" s="140">
        <f t="shared" si="7"/>
        <v>0</v>
      </c>
      <c r="F107" s="141" t="str">
        <f t="shared" si="8"/>
        <v>-</v>
      </c>
      <c r="G107" s="142">
        <f t="shared" si="11"/>
        <v>0</v>
      </c>
      <c r="H107" s="143" t="str">
        <f t="shared" si="9"/>
        <v>-</v>
      </c>
      <c r="I107" s="144">
        <f t="shared" si="12"/>
        <v>0</v>
      </c>
      <c r="J107" s="142">
        <f t="shared" si="13"/>
        <v>0</v>
      </c>
    </row>
    <row r="108" spans="2:10" ht="17.5" hidden="1" x14ac:dyDescent="0.35">
      <c r="B108" s="138">
        <f t="shared" si="10"/>
        <v>102</v>
      </c>
      <c r="C108" s="139">
        <v>0</v>
      </c>
      <c r="D108" s="139">
        <v>0</v>
      </c>
      <c r="E108" s="140">
        <f t="shared" si="7"/>
        <v>0</v>
      </c>
      <c r="F108" s="141" t="str">
        <f t="shared" si="8"/>
        <v>-</v>
      </c>
      <c r="G108" s="142">
        <f t="shared" si="11"/>
        <v>0</v>
      </c>
      <c r="H108" s="143" t="str">
        <f t="shared" si="9"/>
        <v>-</v>
      </c>
      <c r="I108" s="144">
        <f t="shared" si="12"/>
        <v>0</v>
      </c>
      <c r="J108" s="142">
        <f t="shared" si="13"/>
        <v>0</v>
      </c>
    </row>
    <row r="109" spans="2:10" ht="17.5" hidden="1" x14ac:dyDescent="0.35">
      <c r="B109" s="138">
        <f t="shared" si="10"/>
        <v>103</v>
      </c>
      <c r="C109" s="139">
        <v>0</v>
      </c>
      <c r="D109" s="139">
        <v>0</v>
      </c>
      <c r="E109" s="140">
        <f t="shared" si="7"/>
        <v>0</v>
      </c>
      <c r="F109" s="141" t="str">
        <f t="shared" si="8"/>
        <v>-</v>
      </c>
      <c r="G109" s="142">
        <f t="shared" si="11"/>
        <v>0</v>
      </c>
      <c r="H109" s="143" t="str">
        <f t="shared" si="9"/>
        <v>-</v>
      </c>
      <c r="I109" s="144">
        <f t="shared" si="12"/>
        <v>0</v>
      </c>
      <c r="J109" s="142">
        <f t="shared" si="13"/>
        <v>0</v>
      </c>
    </row>
    <row r="110" spans="2:10" ht="17.5" hidden="1" x14ac:dyDescent="0.35">
      <c r="B110" s="138">
        <f t="shared" si="10"/>
        <v>104</v>
      </c>
      <c r="C110" s="139">
        <v>0</v>
      </c>
      <c r="D110" s="139">
        <v>0</v>
      </c>
      <c r="E110" s="140">
        <f t="shared" si="7"/>
        <v>0</v>
      </c>
      <c r="F110" s="141" t="str">
        <f t="shared" si="8"/>
        <v>-</v>
      </c>
      <c r="G110" s="142">
        <f t="shared" si="11"/>
        <v>0</v>
      </c>
      <c r="H110" s="143" t="str">
        <f t="shared" si="9"/>
        <v>-</v>
      </c>
      <c r="I110" s="144">
        <f t="shared" si="12"/>
        <v>0</v>
      </c>
      <c r="J110" s="142">
        <f t="shared" si="13"/>
        <v>0</v>
      </c>
    </row>
    <row r="111" spans="2:10" ht="17.5" hidden="1" x14ac:dyDescent="0.35">
      <c r="B111" s="138">
        <f t="shared" si="10"/>
        <v>105</v>
      </c>
      <c r="C111" s="139">
        <v>0</v>
      </c>
      <c r="D111" s="139">
        <v>0</v>
      </c>
      <c r="E111" s="140">
        <f t="shared" si="7"/>
        <v>0</v>
      </c>
      <c r="F111" s="141" t="str">
        <f t="shared" si="8"/>
        <v>-</v>
      </c>
      <c r="G111" s="142">
        <f t="shared" si="11"/>
        <v>0</v>
      </c>
      <c r="H111" s="143" t="str">
        <f t="shared" si="9"/>
        <v>-</v>
      </c>
      <c r="I111" s="144">
        <f t="shared" si="12"/>
        <v>0</v>
      </c>
      <c r="J111" s="142">
        <f t="shared" si="13"/>
        <v>0</v>
      </c>
    </row>
    <row r="112" spans="2:10" ht="17.5" hidden="1" x14ac:dyDescent="0.35">
      <c r="B112" s="138">
        <f t="shared" si="10"/>
        <v>106</v>
      </c>
      <c r="C112" s="139">
        <v>0</v>
      </c>
      <c r="D112" s="139">
        <v>0</v>
      </c>
      <c r="E112" s="140">
        <f t="shared" si="7"/>
        <v>0</v>
      </c>
      <c r="F112" s="141" t="str">
        <f t="shared" si="8"/>
        <v>-</v>
      </c>
      <c r="G112" s="142">
        <f t="shared" si="11"/>
        <v>0</v>
      </c>
      <c r="H112" s="143" t="str">
        <f t="shared" si="9"/>
        <v>-</v>
      </c>
      <c r="I112" s="144">
        <f t="shared" si="12"/>
        <v>0</v>
      </c>
      <c r="J112" s="142">
        <f t="shared" si="13"/>
        <v>0</v>
      </c>
    </row>
    <row r="113" spans="1:10" ht="17.5" hidden="1" x14ac:dyDescent="0.35">
      <c r="B113" s="138">
        <f t="shared" si="10"/>
        <v>107</v>
      </c>
      <c r="C113" s="139">
        <v>0</v>
      </c>
      <c r="D113" s="139">
        <v>0</v>
      </c>
      <c r="E113" s="140">
        <f t="shared" si="7"/>
        <v>0</v>
      </c>
      <c r="F113" s="141" t="str">
        <f t="shared" si="8"/>
        <v>-</v>
      </c>
      <c r="G113" s="142">
        <f t="shared" si="11"/>
        <v>0</v>
      </c>
      <c r="H113" s="143" t="str">
        <f t="shared" si="9"/>
        <v>-</v>
      </c>
      <c r="I113" s="144">
        <f t="shared" si="12"/>
        <v>0</v>
      </c>
      <c r="J113" s="142">
        <f t="shared" si="13"/>
        <v>0</v>
      </c>
    </row>
    <row r="114" spans="1:10" ht="17.5" hidden="1" x14ac:dyDescent="0.35">
      <c r="B114" s="138">
        <f t="shared" si="10"/>
        <v>108</v>
      </c>
      <c r="C114" s="139">
        <v>0</v>
      </c>
      <c r="D114" s="139">
        <v>0</v>
      </c>
      <c r="E114" s="140">
        <f t="shared" si="7"/>
        <v>0</v>
      </c>
      <c r="F114" s="141" t="str">
        <f t="shared" si="8"/>
        <v>-</v>
      </c>
      <c r="G114" s="142">
        <f t="shared" si="11"/>
        <v>0</v>
      </c>
      <c r="H114" s="143" t="str">
        <f t="shared" si="9"/>
        <v>-</v>
      </c>
      <c r="I114" s="144">
        <f t="shared" si="12"/>
        <v>0</v>
      </c>
      <c r="J114" s="142">
        <f t="shared" si="13"/>
        <v>0</v>
      </c>
    </row>
    <row r="115" spans="1:10" ht="17.5" hidden="1" x14ac:dyDescent="0.35">
      <c r="B115" s="138">
        <f t="shared" si="10"/>
        <v>109</v>
      </c>
      <c r="C115" s="139">
        <v>0</v>
      </c>
      <c r="D115" s="139">
        <v>0</v>
      </c>
      <c r="E115" s="140">
        <f t="shared" si="7"/>
        <v>0</v>
      </c>
      <c r="F115" s="141" t="str">
        <f t="shared" si="8"/>
        <v>-</v>
      </c>
      <c r="G115" s="142">
        <f t="shared" si="11"/>
        <v>0</v>
      </c>
      <c r="H115" s="143" t="str">
        <f t="shared" si="9"/>
        <v>-</v>
      </c>
      <c r="I115" s="144">
        <f t="shared" si="12"/>
        <v>0</v>
      </c>
      <c r="J115" s="142">
        <f t="shared" si="13"/>
        <v>0</v>
      </c>
    </row>
    <row r="116" spans="1:10" ht="17.5" hidden="1" x14ac:dyDescent="0.35">
      <c r="B116" s="138">
        <f t="shared" si="10"/>
        <v>110</v>
      </c>
      <c r="C116" s="139">
        <v>0</v>
      </c>
      <c r="D116" s="139">
        <v>0</v>
      </c>
      <c r="E116" s="140">
        <f t="shared" si="7"/>
        <v>0</v>
      </c>
      <c r="F116" s="141" t="str">
        <f t="shared" si="8"/>
        <v>-</v>
      </c>
      <c r="G116" s="142">
        <f t="shared" si="11"/>
        <v>0</v>
      </c>
      <c r="H116" s="143" t="str">
        <f t="shared" si="9"/>
        <v>-</v>
      </c>
      <c r="I116" s="144">
        <f t="shared" si="12"/>
        <v>0</v>
      </c>
      <c r="J116" s="142">
        <f t="shared" si="13"/>
        <v>0</v>
      </c>
    </row>
    <row r="117" spans="1:10" ht="17.5" hidden="1" x14ac:dyDescent="0.35">
      <c r="B117" s="138">
        <f t="shared" si="10"/>
        <v>111</v>
      </c>
      <c r="C117" s="139">
        <v>0</v>
      </c>
      <c r="D117" s="139">
        <v>0</v>
      </c>
      <c r="E117" s="140">
        <f t="shared" si="7"/>
        <v>0</v>
      </c>
      <c r="F117" s="141" t="str">
        <f t="shared" si="8"/>
        <v>-</v>
      </c>
      <c r="G117" s="142">
        <f t="shared" si="11"/>
        <v>0</v>
      </c>
      <c r="H117" s="143" t="str">
        <f t="shared" si="9"/>
        <v>-</v>
      </c>
      <c r="I117" s="144">
        <f t="shared" si="12"/>
        <v>0</v>
      </c>
      <c r="J117" s="142">
        <f t="shared" si="13"/>
        <v>0</v>
      </c>
    </row>
    <row r="118" spans="1:10" ht="17.5" hidden="1" x14ac:dyDescent="0.35">
      <c r="B118" s="138">
        <f t="shared" si="10"/>
        <v>112</v>
      </c>
      <c r="C118" s="139">
        <v>0</v>
      </c>
      <c r="D118" s="139">
        <v>0</v>
      </c>
      <c r="E118" s="140">
        <f t="shared" si="7"/>
        <v>0</v>
      </c>
      <c r="F118" s="141" t="str">
        <f t="shared" si="8"/>
        <v>-</v>
      </c>
      <c r="G118" s="142">
        <f t="shared" si="11"/>
        <v>0</v>
      </c>
      <c r="H118" s="143" t="str">
        <f t="shared" si="9"/>
        <v>-</v>
      </c>
      <c r="I118" s="144">
        <f t="shared" si="12"/>
        <v>0</v>
      </c>
      <c r="J118" s="142">
        <f t="shared" si="13"/>
        <v>0</v>
      </c>
    </row>
    <row r="119" spans="1:10" ht="17.5" hidden="1" x14ac:dyDescent="0.35">
      <c r="B119" s="138">
        <f t="shared" si="10"/>
        <v>113</v>
      </c>
      <c r="C119" s="139">
        <v>0</v>
      </c>
      <c r="D119" s="139">
        <v>0</v>
      </c>
      <c r="E119" s="140">
        <f t="shared" si="7"/>
        <v>0</v>
      </c>
      <c r="F119" s="141" t="str">
        <f t="shared" si="8"/>
        <v>-</v>
      </c>
      <c r="G119" s="142">
        <f t="shared" si="11"/>
        <v>0</v>
      </c>
      <c r="H119" s="143" t="str">
        <f t="shared" si="9"/>
        <v>-</v>
      </c>
      <c r="I119" s="144">
        <f t="shared" si="12"/>
        <v>0</v>
      </c>
      <c r="J119" s="142">
        <f t="shared" si="13"/>
        <v>0</v>
      </c>
    </row>
    <row r="120" spans="1:10" ht="17.5" hidden="1" x14ac:dyDescent="0.35">
      <c r="B120" s="138">
        <f t="shared" si="10"/>
        <v>114</v>
      </c>
      <c r="C120" s="139">
        <v>0</v>
      </c>
      <c r="D120" s="139">
        <v>0</v>
      </c>
      <c r="E120" s="140">
        <f t="shared" si="7"/>
        <v>0</v>
      </c>
      <c r="F120" s="141" t="str">
        <f t="shared" si="8"/>
        <v>-</v>
      </c>
      <c r="G120" s="142">
        <f t="shared" si="11"/>
        <v>0</v>
      </c>
      <c r="H120" s="143" t="str">
        <f t="shared" si="9"/>
        <v>-</v>
      </c>
      <c r="I120" s="144">
        <f t="shared" si="12"/>
        <v>0</v>
      </c>
      <c r="J120" s="142">
        <f t="shared" si="13"/>
        <v>0</v>
      </c>
    </row>
    <row r="121" spans="1:10" ht="17.5" hidden="1" x14ac:dyDescent="0.35">
      <c r="B121" s="138">
        <f t="shared" si="10"/>
        <v>115</v>
      </c>
      <c r="C121" s="139">
        <v>0</v>
      </c>
      <c r="D121" s="139">
        <v>0</v>
      </c>
      <c r="E121" s="140">
        <f t="shared" si="7"/>
        <v>0</v>
      </c>
      <c r="F121" s="141" t="str">
        <f t="shared" si="8"/>
        <v>-</v>
      </c>
      <c r="G121" s="142">
        <f t="shared" si="11"/>
        <v>0</v>
      </c>
      <c r="H121" s="143" t="str">
        <f t="shared" si="9"/>
        <v>-</v>
      </c>
      <c r="I121" s="144">
        <f t="shared" si="12"/>
        <v>0</v>
      </c>
      <c r="J121" s="142">
        <f t="shared" si="13"/>
        <v>0</v>
      </c>
    </row>
    <row r="122" spans="1:10" ht="17.5" hidden="1" x14ac:dyDescent="0.35">
      <c r="B122" s="138">
        <f t="shared" si="10"/>
        <v>116</v>
      </c>
      <c r="C122" s="139">
        <v>0</v>
      </c>
      <c r="D122" s="139">
        <v>0</v>
      </c>
      <c r="E122" s="140">
        <f t="shared" si="7"/>
        <v>0</v>
      </c>
      <c r="F122" s="141" t="str">
        <f t="shared" si="8"/>
        <v>-</v>
      </c>
      <c r="G122" s="142">
        <f t="shared" si="11"/>
        <v>0</v>
      </c>
      <c r="H122" s="143" t="str">
        <f t="shared" si="9"/>
        <v>-</v>
      </c>
      <c r="I122" s="144">
        <f t="shared" si="12"/>
        <v>0</v>
      </c>
      <c r="J122" s="142">
        <f t="shared" si="13"/>
        <v>0</v>
      </c>
    </row>
    <row r="123" spans="1:10" ht="17.5" hidden="1" x14ac:dyDescent="0.35">
      <c r="B123" s="138">
        <f t="shared" si="10"/>
        <v>117</v>
      </c>
      <c r="C123" s="139">
        <v>0</v>
      </c>
      <c r="D123" s="139">
        <v>0</v>
      </c>
      <c r="E123" s="140">
        <f t="shared" si="7"/>
        <v>0</v>
      </c>
      <c r="F123" s="141" t="str">
        <f t="shared" si="8"/>
        <v>-</v>
      </c>
      <c r="G123" s="142">
        <f t="shared" si="11"/>
        <v>0</v>
      </c>
      <c r="H123" s="143" t="str">
        <f t="shared" si="9"/>
        <v>-</v>
      </c>
      <c r="I123" s="144">
        <f t="shared" si="12"/>
        <v>0</v>
      </c>
      <c r="J123" s="142">
        <f t="shared" si="13"/>
        <v>0</v>
      </c>
    </row>
    <row r="124" spans="1:10" ht="17.5" hidden="1" x14ac:dyDescent="0.35">
      <c r="B124" s="138">
        <f t="shared" si="10"/>
        <v>118</v>
      </c>
      <c r="C124" s="139">
        <v>0</v>
      </c>
      <c r="D124" s="139">
        <v>0</v>
      </c>
      <c r="E124" s="140">
        <f t="shared" si="7"/>
        <v>0</v>
      </c>
      <c r="F124" s="141" t="str">
        <f t="shared" si="8"/>
        <v>-</v>
      </c>
      <c r="G124" s="142">
        <f t="shared" si="11"/>
        <v>0</v>
      </c>
      <c r="H124" s="143" t="str">
        <f t="shared" si="9"/>
        <v>-</v>
      </c>
      <c r="I124" s="144">
        <f t="shared" si="12"/>
        <v>0</v>
      </c>
      <c r="J124" s="142">
        <f t="shared" si="13"/>
        <v>0</v>
      </c>
    </row>
    <row r="125" spans="1:10" ht="17.5" hidden="1" x14ac:dyDescent="0.35">
      <c r="B125" s="138">
        <f t="shared" si="10"/>
        <v>119</v>
      </c>
      <c r="C125" s="139">
        <v>0</v>
      </c>
      <c r="D125" s="139">
        <v>0</v>
      </c>
      <c r="E125" s="140">
        <f t="shared" si="7"/>
        <v>0</v>
      </c>
      <c r="F125" s="141" t="str">
        <f t="shared" si="8"/>
        <v>-</v>
      </c>
      <c r="G125" s="142">
        <f t="shared" si="11"/>
        <v>0</v>
      </c>
      <c r="H125" s="143" t="str">
        <f t="shared" si="9"/>
        <v>-</v>
      </c>
      <c r="I125" s="144">
        <f t="shared" si="12"/>
        <v>0</v>
      </c>
      <c r="J125" s="142">
        <f t="shared" si="13"/>
        <v>0</v>
      </c>
    </row>
    <row r="126" spans="1:10" ht="18" hidden="1" thickBot="1" x14ac:dyDescent="0.4">
      <c r="B126" s="146">
        <f t="shared" si="10"/>
        <v>120</v>
      </c>
      <c r="C126" s="147">
        <v>0</v>
      </c>
      <c r="D126" s="147">
        <v>0</v>
      </c>
      <c r="E126" s="148">
        <f t="shared" si="7"/>
        <v>0</v>
      </c>
      <c r="F126" s="149" t="str">
        <f t="shared" si="8"/>
        <v>-</v>
      </c>
      <c r="G126" s="150">
        <f t="shared" si="11"/>
        <v>0</v>
      </c>
      <c r="H126" s="151" t="str">
        <f t="shared" si="9"/>
        <v>-</v>
      </c>
      <c r="I126" s="152">
        <f t="shared" si="12"/>
        <v>0</v>
      </c>
      <c r="J126" s="150">
        <f t="shared" si="13"/>
        <v>0</v>
      </c>
    </row>
    <row r="127" spans="1:10" ht="18" thickBot="1" x14ac:dyDescent="0.4">
      <c r="A127" t="s">
        <v>110</v>
      </c>
      <c r="B127" s="153" t="s">
        <v>101</v>
      </c>
      <c r="C127" s="154"/>
      <c r="D127" s="154"/>
      <c r="E127" s="154"/>
      <c r="F127" s="154"/>
      <c r="G127" s="155">
        <f>SUM(G6:G126)</f>
        <v>0</v>
      </c>
      <c r="H127" s="156"/>
      <c r="I127" s="157">
        <f>SUM(I6:I126)</f>
        <v>0</v>
      </c>
      <c r="J127" s="3"/>
    </row>
    <row r="128" spans="1:10" ht="18" thickBot="1" x14ac:dyDescent="0.4">
      <c r="B128" s="158" t="s">
        <v>102</v>
      </c>
      <c r="C128" s="159"/>
      <c r="D128" s="159"/>
      <c r="E128" s="159"/>
      <c r="F128" s="159"/>
      <c r="G128" s="160">
        <f>J7</f>
        <v>0</v>
      </c>
      <c r="H128" s="161"/>
      <c r="I128" s="161"/>
      <c r="J128" s="3"/>
    </row>
    <row r="129" spans="1:10" ht="18" thickBot="1" x14ac:dyDescent="0.4">
      <c r="A129" t="s">
        <v>111</v>
      </c>
      <c r="B129" s="162" t="s">
        <v>103</v>
      </c>
      <c r="C129" s="163"/>
      <c r="D129" s="163"/>
      <c r="E129" s="163"/>
      <c r="F129" s="163"/>
      <c r="G129" s="164">
        <f>IRR(E6:E126)</f>
        <v>9.000000000000008E-2</v>
      </c>
      <c r="H129" s="165"/>
      <c r="I129" s="165"/>
      <c r="J129" s="3"/>
    </row>
    <row r="130" spans="1:10" ht="18" thickBot="1" x14ac:dyDescent="0.4">
      <c r="B130" s="153" t="s">
        <v>104</v>
      </c>
      <c r="C130" s="154"/>
      <c r="D130" s="154"/>
      <c r="E130" s="154"/>
      <c r="F130" s="154"/>
      <c r="G130" s="166">
        <f>NPER(C4,G132,G6,0)</f>
        <v>9.9999999999999947</v>
      </c>
      <c r="H130" s="167"/>
      <c r="I130" s="167"/>
      <c r="J130" s="3"/>
    </row>
    <row r="131" spans="1:10" hidden="1" x14ac:dyDescent="0.25">
      <c r="B131" s="119" t="s">
        <v>105</v>
      </c>
      <c r="G131" s="168">
        <f>SUM(G7:G126)</f>
        <v>740000</v>
      </c>
      <c r="H131" s="168"/>
      <c r="I131" s="168"/>
    </row>
    <row r="132" spans="1:10" hidden="1" x14ac:dyDescent="0.25">
      <c r="B132" s="119" t="s">
        <v>106</v>
      </c>
      <c r="G132" s="169">
        <f>PMT(C4,C3,G131,0)*-1</f>
        <v>115306.866532685</v>
      </c>
      <c r="H132" s="169"/>
      <c r="I132" s="169"/>
    </row>
    <row r="134" spans="1:10" ht="17.5" x14ac:dyDescent="0.35">
      <c r="B134" s="3" t="s">
        <v>107</v>
      </c>
    </row>
    <row r="135" spans="1:10" ht="78.650000000000006" customHeight="1" x14ac:dyDescent="0.25">
      <c r="B135" s="431" t="s">
        <v>258</v>
      </c>
      <c r="C135" s="431"/>
      <c r="D135" s="431"/>
      <c r="E135" s="431"/>
      <c r="F135" s="431"/>
      <c r="G135" s="431"/>
    </row>
  </sheetData>
  <mergeCells count="2">
    <mergeCell ref="B1:D1"/>
    <mergeCell ref="B135:G135"/>
  </mergeCells>
  <pageMargins left="0.78740157480314965" right="0.39370078740157483" top="0.98425196850393704" bottom="0.98425196850393704" header="0" footer="0"/>
  <pageSetup paperSize="9" scale="8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7"/>
  <sheetViews>
    <sheetView zoomScale="140" workbookViewId="0">
      <selection activeCell="A41" sqref="A41:XFD60"/>
    </sheetView>
  </sheetViews>
  <sheetFormatPr defaultRowHeight="12.5" x14ac:dyDescent="0.25"/>
  <cols>
    <col min="1" max="1" width="6.26953125" customWidth="1"/>
    <col min="2" max="2" width="13.81640625" customWidth="1"/>
    <col min="3" max="3" width="15.7265625" customWidth="1"/>
    <col min="4" max="4" width="17.453125" customWidth="1"/>
    <col min="5" max="5" width="13.54296875" customWidth="1"/>
    <col min="6" max="6" width="14.54296875" customWidth="1"/>
    <col min="7" max="7" width="14.453125" customWidth="1"/>
  </cols>
  <sheetData>
    <row r="1" spans="1:11" ht="25.5" thickBot="1" x14ac:dyDescent="0.55000000000000004">
      <c r="A1" s="434" t="s">
        <v>121</v>
      </c>
      <c r="B1" s="435"/>
      <c r="C1" s="435"/>
      <c r="D1" s="435"/>
      <c r="E1" s="435"/>
      <c r="F1" s="435"/>
      <c r="G1" s="436"/>
    </row>
    <row r="2" spans="1:11" x14ac:dyDescent="0.25">
      <c r="A2" s="437" t="s">
        <v>122</v>
      </c>
      <c r="B2" s="438"/>
      <c r="C2" s="438"/>
      <c r="D2" s="175">
        <f>2000000*1.02</f>
        <v>2040000</v>
      </c>
      <c r="E2" s="291">
        <v>1.02</v>
      </c>
      <c r="F2" s="65"/>
      <c r="G2" s="176"/>
    </row>
    <row r="3" spans="1:11" x14ac:dyDescent="0.25">
      <c r="A3" s="432" t="s">
        <v>123</v>
      </c>
      <c r="B3" s="433"/>
      <c r="C3" s="433"/>
      <c r="D3" s="177">
        <v>100</v>
      </c>
      <c r="E3" s="65"/>
      <c r="F3" s="65"/>
      <c r="G3" s="176"/>
    </row>
    <row r="4" spans="1:11" x14ac:dyDescent="0.25">
      <c r="A4" s="432" t="s">
        <v>124</v>
      </c>
      <c r="B4" s="433"/>
      <c r="C4" s="433"/>
      <c r="D4" s="178">
        <v>40000</v>
      </c>
      <c r="E4" s="291">
        <v>0.02</v>
      </c>
      <c r="F4" s="65"/>
      <c r="G4" s="176"/>
    </row>
    <row r="5" spans="1:11" ht="13" thickBot="1" x14ac:dyDescent="0.3">
      <c r="A5" s="432" t="s">
        <v>125</v>
      </c>
      <c r="B5" s="433"/>
      <c r="C5" s="433"/>
      <c r="D5" s="179">
        <f>(D2*(D3/100))-D4</f>
        <v>2000000</v>
      </c>
      <c r="E5" s="291">
        <v>1</v>
      </c>
      <c r="F5" s="292"/>
      <c r="G5" s="176"/>
    </row>
    <row r="6" spans="1:11" ht="13" thickTop="1" x14ac:dyDescent="0.25">
      <c r="A6" s="432" t="s">
        <v>126</v>
      </c>
      <c r="B6" s="433"/>
      <c r="C6" s="433"/>
      <c r="D6" s="180">
        <v>0.05</v>
      </c>
      <c r="E6" s="65"/>
      <c r="F6" s="65"/>
      <c r="G6" s="176"/>
    </row>
    <row r="7" spans="1:11" x14ac:dyDescent="0.25">
      <c r="A7" s="432" t="s">
        <v>127</v>
      </c>
      <c r="B7" s="433"/>
      <c r="C7" s="433"/>
      <c r="D7" s="181">
        <v>5</v>
      </c>
      <c r="E7" s="65"/>
      <c r="F7" s="65"/>
      <c r="G7" s="176"/>
    </row>
    <row r="8" spans="1:11" x14ac:dyDescent="0.25">
      <c r="A8" s="432" t="s">
        <v>128</v>
      </c>
      <c r="B8" s="433"/>
      <c r="C8" s="433"/>
      <c r="D8" s="181">
        <v>4</v>
      </c>
      <c r="E8" s="65"/>
      <c r="F8" s="65"/>
      <c r="G8" s="176"/>
    </row>
    <row r="9" spans="1:11" x14ac:dyDescent="0.25">
      <c r="A9" s="432" t="s">
        <v>129</v>
      </c>
      <c r="B9" s="433"/>
      <c r="C9" s="433"/>
      <c r="D9" s="182">
        <f>D7*D8</f>
        <v>20</v>
      </c>
      <c r="E9" s="65"/>
      <c r="F9" s="65"/>
      <c r="G9" s="176"/>
    </row>
    <row r="10" spans="1:11" x14ac:dyDescent="0.25">
      <c r="A10" s="432" t="s">
        <v>130</v>
      </c>
      <c r="B10" s="433"/>
      <c r="C10" s="433"/>
      <c r="D10" s="183">
        <f>D6/D8</f>
        <v>1.2500000000000001E-2</v>
      </c>
      <c r="E10" s="65"/>
      <c r="F10" s="65"/>
      <c r="G10" s="176"/>
    </row>
    <row r="11" spans="1:11" x14ac:dyDescent="0.25">
      <c r="A11" s="432" t="s">
        <v>131</v>
      </c>
      <c r="B11" s="433"/>
      <c r="C11" s="433"/>
      <c r="D11" s="184">
        <f>(PMT(D10,D9,D2))</f>
        <v>-115913.59484888097</v>
      </c>
      <c r="E11" s="185" t="s">
        <v>132</v>
      </c>
      <c r="F11" s="186"/>
      <c r="G11" s="187"/>
    </row>
    <row r="12" spans="1:11" hidden="1" x14ac:dyDescent="0.25">
      <c r="A12" s="432" t="s">
        <v>133</v>
      </c>
      <c r="B12" s="433"/>
      <c r="C12" s="433"/>
      <c r="D12" s="177">
        <v>0</v>
      </c>
      <c r="E12" s="65"/>
      <c r="F12" s="65"/>
      <c r="G12" s="176"/>
    </row>
    <row r="13" spans="1:11" x14ac:dyDescent="0.25">
      <c r="A13" s="439"/>
      <c r="B13" s="440"/>
      <c r="C13" s="440"/>
      <c r="D13" s="441"/>
      <c r="E13" s="65"/>
      <c r="F13" s="65"/>
      <c r="G13" s="176"/>
    </row>
    <row r="14" spans="1:11" hidden="1" x14ac:dyDescent="0.25">
      <c r="A14" s="19"/>
      <c r="B14" s="65"/>
      <c r="C14" s="65"/>
      <c r="D14" s="184">
        <f>D11-D12</f>
        <v>-115913.59484888097</v>
      </c>
      <c r="E14" s="65"/>
      <c r="F14" s="65"/>
      <c r="G14" s="176"/>
    </row>
    <row r="15" spans="1:11" hidden="1" x14ac:dyDescent="0.25">
      <c r="A15" s="19"/>
      <c r="B15" s="65"/>
      <c r="C15" s="65"/>
      <c r="D15" s="176"/>
      <c r="E15" s="65"/>
      <c r="F15" s="65"/>
      <c r="G15" s="176"/>
    </row>
    <row r="16" spans="1:11" ht="18" x14ac:dyDescent="0.4">
      <c r="A16" s="442" t="s">
        <v>134</v>
      </c>
      <c r="B16" s="443"/>
      <c r="C16" s="443"/>
      <c r="D16" s="188">
        <f>(POWER((RATE(D9,D14,D5)+1),D8))-1</f>
        <v>5.9257300194774931E-2</v>
      </c>
      <c r="E16" s="442" t="str">
        <f>E11</f>
        <v>(Beregning: se note til annuitetslån)</v>
      </c>
      <c r="F16" s="443"/>
      <c r="G16" s="444"/>
      <c r="H16" s="189"/>
      <c r="I16" s="189"/>
      <c r="J16" s="189"/>
      <c r="K16" s="189"/>
    </row>
    <row r="17" spans="1:11" ht="13" thickBot="1" x14ac:dyDescent="0.3">
      <c r="A17" s="445"/>
      <c r="B17" s="446"/>
      <c r="C17" s="446"/>
      <c r="D17" s="447"/>
      <c r="E17" s="59"/>
      <c r="F17" s="59"/>
      <c r="G17" s="190"/>
      <c r="H17" s="189"/>
      <c r="I17" s="189"/>
      <c r="J17" s="189"/>
      <c r="K17" s="189"/>
    </row>
    <row r="18" spans="1:11" ht="13" thickBot="1" x14ac:dyDescent="0.3">
      <c r="A18" s="191"/>
      <c r="B18" s="192"/>
      <c r="C18" s="192"/>
      <c r="D18" s="193"/>
      <c r="E18" s="193"/>
      <c r="F18" s="193"/>
      <c r="G18" s="194"/>
      <c r="H18" s="189"/>
      <c r="I18" s="189"/>
      <c r="J18" s="189"/>
      <c r="K18" s="189"/>
    </row>
    <row r="19" spans="1:11" ht="13" x14ac:dyDescent="0.3">
      <c r="A19" s="15" t="str">
        <f>CONCATENATE("Amortisationstabel annuitetslån: (",D9," terminer)")</f>
        <v>Amortisationstabel annuitetslån: (20 terminer)</v>
      </c>
      <c r="B19" s="74"/>
      <c r="C19" s="74"/>
      <c r="D19" s="59"/>
      <c r="E19" s="59"/>
      <c r="F19" s="59"/>
      <c r="G19" s="190"/>
      <c r="H19" s="189"/>
      <c r="I19" s="189"/>
      <c r="J19" s="189"/>
      <c r="K19" s="189"/>
    </row>
    <row r="20" spans="1:11" x14ac:dyDescent="0.25">
      <c r="A20" s="19" t="s">
        <v>135</v>
      </c>
      <c r="B20" s="195" t="s">
        <v>136</v>
      </c>
      <c r="C20" s="195" t="s">
        <v>137</v>
      </c>
      <c r="D20" s="196" t="s">
        <v>138</v>
      </c>
      <c r="E20" s="195" t="s">
        <v>139</v>
      </c>
      <c r="F20" s="195" t="s">
        <v>140</v>
      </c>
      <c r="G20" s="197" t="s">
        <v>141</v>
      </c>
      <c r="H20" s="198"/>
    </row>
    <row r="21" spans="1:11" x14ac:dyDescent="0.25">
      <c r="A21" s="19">
        <v>1</v>
      </c>
      <c r="B21" s="199">
        <f>D2</f>
        <v>2040000</v>
      </c>
      <c r="C21" s="199">
        <f t="shared" ref="C21:C84" si="0">IF(A21&lt;=$D$9,$D$14*-1,0)</f>
        <v>115913.59484888097</v>
      </c>
      <c r="D21" s="199">
        <f t="shared" ref="D21:D84" si="1">IF(A21&gt;$D$9,0,$D$11*-1)</f>
        <v>115913.59484888097</v>
      </c>
      <c r="E21" s="200">
        <f t="shared" ref="E21:E84" si="2">B21*$D$10</f>
        <v>25500</v>
      </c>
      <c r="F21" s="199">
        <f t="shared" ref="F21:F84" si="3">D21-E21</f>
        <v>90413.594848880966</v>
      </c>
      <c r="G21" s="184">
        <f t="shared" ref="G21:G84" si="4">B21-F21</f>
        <v>1949586.405151119</v>
      </c>
    </row>
    <row r="22" spans="1:11" x14ac:dyDescent="0.25">
      <c r="A22" s="19">
        <f t="shared" ref="A22:A85" si="5">A21+1</f>
        <v>2</v>
      </c>
      <c r="B22" s="199">
        <f t="shared" ref="B22:B85" si="6">IF(A22&lt;=$D$9,G21,0)</f>
        <v>1949586.405151119</v>
      </c>
      <c r="C22" s="199">
        <f t="shared" si="0"/>
        <v>115913.59484888097</v>
      </c>
      <c r="D22" s="199">
        <f t="shared" si="1"/>
        <v>115913.59484888097</v>
      </c>
      <c r="E22" s="200">
        <f t="shared" si="2"/>
        <v>24369.830064388989</v>
      </c>
      <c r="F22" s="199">
        <f t="shared" si="3"/>
        <v>91543.76478449197</v>
      </c>
      <c r="G22" s="184">
        <f t="shared" si="4"/>
        <v>1858042.6403666269</v>
      </c>
    </row>
    <row r="23" spans="1:11" x14ac:dyDescent="0.25">
      <c r="A23" s="19">
        <f t="shared" si="5"/>
        <v>3</v>
      </c>
      <c r="B23" s="199">
        <f t="shared" si="6"/>
        <v>1858042.6403666269</v>
      </c>
      <c r="C23" s="199">
        <f t="shared" si="0"/>
        <v>115913.59484888097</v>
      </c>
      <c r="D23" s="199">
        <f t="shared" si="1"/>
        <v>115913.59484888097</v>
      </c>
      <c r="E23" s="200">
        <f t="shared" si="2"/>
        <v>23225.533004582838</v>
      </c>
      <c r="F23" s="199">
        <f t="shared" si="3"/>
        <v>92688.061844298121</v>
      </c>
      <c r="G23" s="184">
        <f t="shared" si="4"/>
        <v>1765354.5785223288</v>
      </c>
    </row>
    <row r="24" spans="1:11" x14ac:dyDescent="0.25">
      <c r="A24" s="19">
        <f t="shared" si="5"/>
        <v>4</v>
      </c>
      <c r="B24" s="199">
        <f t="shared" si="6"/>
        <v>1765354.5785223288</v>
      </c>
      <c r="C24" s="199">
        <f t="shared" si="0"/>
        <v>115913.59484888097</v>
      </c>
      <c r="D24" s="199">
        <f t="shared" si="1"/>
        <v>115913.59484888097</v>
      </c>
      <c r="E24" s="200">
        <f t="shared" si="2"/>
        <v>22066.93223152911</v>
      </c>
      <c r="F24" s="199">
        <f t="shared" si="3"/>
        <v>93846.66261735186</v>
      </c>
      <c r="G24" s="184">
        <f t="shared" si="4"/>
        <v>1671507.9159049769</v>
      </c>
    </row>
    <row r="25" spans="1:11" x14ac:dyDescent="0.25">
      <c r="A25" s="19">
        <f t="shared" si="5"/>
        <v>5</v>
      </c>
      <c r="B25" s="199">
        <f t="shared" si="6"/>
        <v>1671507.9159049769</v>
      </c>
      <c r="C25" s="199">
        <f t="shared" si="0"/>
        <v>115913.59484888097</v>
      </c>
      <c r="D25" s="199">
        <f t="shared" si="1"/>
        <v>115913.59484888097</v>
      </c>
      <c r="E25" s="200">
        <f t="shared" si="2"/>
        <v>20893.848948812214</v>
      </c>
      <c r="F25" s="199">
        <f t="shared" si="3"/>
        <v>95019.745900068752</v>
      </c>
      <c r="G25" s="184">
        <f t="shared" si="4"/>
        <v>1576488.1700049082</v>
      </c>
    </row>
    <row r="26" spans="1:11" x14ac:dyDescent="0.25">
      <c r="A26" s="19">
        <f t="shared" si="5"/>
        <v>6</v>
      </c>
      <c r="B26" s="199">
        <f t="shared" si="6"/>
        <v>1576488.1700049082</v>
      </c>
      <c r="C26" s="199">
        <f t="shared" si="0"/>
        <v>115913.59484888097</v>
      </c>
      <c r="D26" s="199">
        <f t="shared" si="1"/>
        <v>115913.59484888097</v>
      </c>
      <c r="E26" s="200">
        <f t="shared" si="2"/>
        <v>19706.102125061356</v>
      </c>
      <c r="F26" s="199">
        <f t="shared" si="3"/>
        <v>96207.492723819611</v>
      </c>
      <c r="G26" s="184">
        <f t="shared" si="4"/>
        <v>1480280.6772810887</v>
      </c>
    </row>
    <row r="27" spans="1:11" x14ac:dyDescent="0.25">
      <c r="A27" s="19">
        <f t="shared" si="5"/>
        <v>7</v>
      </c>
      <c r="B27" s="199">
        <f t="shared" si="6"/>
        <v>1480280.6772810887</v>
      </c>
      <c r="C27" s="199">
        <f t="shared" si="0"/>
        <v>115913.59484888097</v>
      </c>
      <c r="D27" s="199">
        <f t="shared" si="1"/>
        <v>115913.59484888097</v>
      </c>
      <c r="E27" s="200">
        <f t="shared" si="2"/>
        <v>18503.508466013609</v>
      </c>
      <c r="F27" s="199">
        <f t="shared" si="3"/>
        <v>97410.086382867361</v>
      </c>
      <c r="G27" s="184">
        <f t="shared" si="4"/>
        <v>1382870.5908982214</v>
      </c>
    </row>
    <row r="28" spans="1:11" x14ac:dyDescent="0.25">
      <c r="A28" s="19">
        <f t="shared" si="5"/>
        <v>8</v>
      </c>
      <c r="B28" s="199">
        <f t="shared" si="6"/>
        <v>1382870.5908982214</v>
      </c>
      <c r="C28" s="199">
        <f t="shared" si="0"/>
        <v>115913.59484888097</v>
      </c>
      <c r="D28" s="199">
        <f t="shared" si="1"/>
        <v>115913.59484888097</v>
      </c>
      <c r="E28" s="200">
        <f t="shared" si="2"/>
        <v>17285.882386227768</v>
      </c>
      <c r="F28" s="199">
        <f t="shared" si="3"/>
        <v>98627.712462653202</v>
      </c>
      <c r="G28" s="184">
        <f t="shared" si="4"/>
        <v>1284242.8784355682</v>
      </c>
    </row>
    <row r="29" spans="1:11" x14ac:dyDescent="0.25">
      <c r="A29" s="19">
        <f t="shared" si="5"/>
        <v>9</v>
      </c>
      <c r="B29" s="199">
        <f t="shared" si="6"/>
        <v>1284242.8784355682</v>
      </c>
      <c r="C29" s="199">
        <f t="shared" si="0"/>
        <v>115913.59484888097</v>
      </c>
      <c r="D29" s="199">
        <f t="shared" si="1"/>
        <v>115913.59484888097</v>
      </c>
      <c r="E29" s="200">
        <f t="shared" si="2"/>
        <v>16053.035980444603</v>
      </c>
      <c r="F29" s="199">
        <f t="shared" si="3"/>
        <v>99860.558868436361</v>
      </c>
      <c r="G29" s="184">
        <f t="shared" si="4"/>
        <v>1184382.3195671318</v>
      </c>
    </row>
    <row r="30" spans="1:11" x14ac:dyDescent="0.25">
      <c r="A30" s="19">
        <f t="shared" si="5"/>
        <v>10</v>
      </c>
      <c r="B30" s="199">
        <f t="shared" si="6"/>
        <v>1184382.3195671318</v>
      </c>
      <c r="C30" s="199">
        <f t="shared" si="0"/>
        <v>115913.59484888097</v>
      </c>
      <c r="D30" s="199">
        <f t="shared" si="1"/>
        <v>115913.59484888097</v>
      </c>
      <c r="E30" s="200">
        <f t="shared" si="2"/>
        <v>14804.778994589149</v>
      </c>
      <c r="F30" s="199">
        <f t="shared" si="3"/>
        <v>101108.81585429181</v>
      </c>
      <c r="G30" s="184">
        <f t="shared" si="4"/>
        <v>1083273.5037128399</v>
      </c>
    </row>
    <row r="31" spans="1:11" x14ac:dyDescent="0.25">
      <c r="A31" s="19">
        <f t="shared" si="5"/>
        <v>11</v>
      </c>
      <c r="B31" s="199">
        <f t="shared" si="6"/>
        <v>1083273.5037128399</v>
      </c>
      <c r="C31" s="199">
        <f t="shared" si="0"/>
        <v>115913.59484888097</v>
      </c>
      <c r="D31" s="199">
        <f t="shared" si="1"/>
        <v>115913.59484888097</v>
      </c>
      <c r="E31" s="200">
        <f t="shared" si="2"/>
        <v>13540.9187964105</v>
      </c>
      <c r="F31" s="199">
        <f t="shared" si="3"/>
        <v>102372.67605247046</v>
      </c>
      <c r="G31" s="184">
        <f t="shared" si="4"/>
        <v>980900.82766036945</v>
      </c>
    </row>
    <row r="32" spans="1:11" x14ac:dyDescent="0.25">
      <c r="A32" s="19">
        <f t="shared" si="5"/>
        <v>12</v>
      </c>
      <c r="B32" s="199">
        <f t="shared" si="6"/>
        <v>980900.82766036945</v>
      </c>
      <c r="C32" s="199">
        <f t="shared" si="0"/>
        <v>115913.59484888097</v>
      </c>
      <c r="D32" s="199">
        <f t="shared" si="1"/>
        <v>115913.59484888097</v>
      </c>
      <c r="E32" s="200">
        <f t="shared" si="2"/>
        <v>12261.260345754619</v>
      </c>
      <c r="F32" s="199">
        <f t="shared" si="3"/>
        <v>103652.33450312635</v>
      </c>
      <c r="G32" s="184">
        <f t="shared" si="4"/>
        <v>877248.49315724312</v>
      </c>
    </row>
    <row r="33" spans="1:7" x14ac:dyDescent="0.25">
      <c r="A33" s="19">
        <f t="shared" si="5"/>
        <v>13</v>
      </c>
      <c r="B33" s="199">
        <f t="shared" si="6"/>
        <v>877248.49315724312</v>
      </c>
      <c r="C33" s="199">
        <f t="shared" si="0"/>
        <v>115913.59484888097</v>
      </c>
      <c r="D33" s="199">
        <f t="shared" si="1"/>
        <v>115913.59484888097</v>
      </c>
      <c r="E33" s="200">
        <f t="shared" si="2"/>
        <v>10965.60616446554</v>
      </c>
      <c r="F33" s="199">
        <f t="shared" si="3"/>
        <v>104947.98868441542</v>
      </c>
      <c r="G33" s="184">
        <f t="shared" si="4"/>
        <v>772300.50447282766</v>
      </c>
    </row>
    <row r="34" spans="1:7" x14ac:dyDescent="0.25">
      <c r="A34" s="19">
        <f t="shared" si="5"/>
        <v>14</v>
      </c>
      <c r="B34" s="199">
        <f t="shared" si="6"/>
        <v>772300.50447282766</v>
      </c>
      <c r="C34" s="199">
        <f t="shared" si="0"/>
        <v>115913.59484888097</v>
      </c>
      <c r="D34" s="199">
        <f t="shared" si="1"/>
        <v>115913.59484888097</v>
      </c>
      <c r="E34" s="200">
        <f t="shared" si="2"/>
        <v>9653.7563059103468</v>
      </c>
      <c r="F34" s="199">
        <f t="shared" si="3"/>
        <v>106259.83854297062</v>
      </c>
      <c r="G34" s="184">
        <f t="shared" si="4"/>
        <v>666040.66592985706</v>
      </c>
    </row>
    <row r="35" spans="1:7" x14ac:dyDescent="0.25">
      <c r="A35" s="19">
        <f t="shared" si="5"/>
        <v>15</v>
      </c>
      <c r="B35" s="199">
        <f t="shared" si="6"/>
        <v>666040.66592985706</v>
      </c>
      <c r="C35" s="199">
        <f t="shared" si="0"/>
        <v>115913.59484888097</v>
      </c>
      <c r="D35" s="199">
        <f t="shared" si="1"/>
        <v>115913.59484888097</v>
      </c>
      <c r="E35" s="200">
        <f t="shared" si="2"/>
        <v>8325.5083241232132</v>
      </c>
      <c r="F35" s="199">
        <f t="shared" si="3"/>
        <v>107588.08652475776</v>
      </c>
      <c r="G35" s="184">
        <f t="shared" si="4"/>
        <v>558452.57940509927</v>
      </c>
    </row>
    <row r="36" spans="1:7" x14ac:dyDescent="0.25">
      <c r="A36" s="19">
        <f t="shared" si="5"/>
        <v>16</v>
      </c>
      <c r="B36" s="199">
        <f t="shared" si="6"/>
        <v>558452.57940509927</v>
      </c>
      <c r="C36" s="199">
        <f t="shared" si="0"/>
        <v>115913.59484888097</v>
      </c>
      <c r="D36" s="199">
        <f t="shared" si="1"/>
        <v>115913.59484888097</v>
      </c>
      <c r="E36" s="200">
        <f t="shared" si="2"/>
        <v>6980.6572425637414</v>
      </c>
      <c r="F36" s="199">
        <f t="shared" si="3"/>
        <v>108932.93760631722</v>
      </c>
      <c r="G36" s="184">
        <f t="shared" si="4"/>
        <v>449519.64179878205</v>
      </c>
    </row>
    <row r="37" spans="1:7" x14ac:dyDescent="0.25">
      <c r="A37" s="19">
        <f t="shared" si="5"/>
        <v>17</v>
      </c>
      <c r="B37" s="199">
        <f t="shared" si="6"/>
        <v>449519.64179878205</v>
      </c>
      <c r="C37" s="199">
        <f t="shared" si="0"/>
        <v>115913.59484888097</v>
      </c>
      <c r="D37" s="199">
        <f t="shared" si="1"/>
        <v>115913.59484888097</v>
      </c>
      <c r="E37" s="200">
        <f t="shared" si="2"/>
        <v>5618.9955224847763</v>
      </c>
      <c r="F37" s="199">
        <f t="shared" si="3"/>
        <v>110294.59932639619</v>
      </c>
      <c r="G37" s="184">
        <f t="shared" si="4"/>
        <v>339225.04247238586</v>
      </c>
    </row>
    <row r="38" spans="1:7" x14ac:dyDescent="0.25">
      <c r="A38" s="19">
        <f t="shared" si="5"/>
        <v>18</v>
      </c>
      <c r="B38" s="199">
        <f t="shared" si="6"/>
        <v>339225.04247238586</v>
      </c>
      <c r="C38" s="199">
        <f t="shared" si="0"/>
        <v>115913.59484888097</v>
      </c>
      <c r="D38" s="199">
        <f t="shared" si="1"/>
        <v>115913.59484888097</v>
      </c>
      <c r="E38" s="200">
        <f t="shared" si="2"/>
        <v>4240.3130309048238</v>
      </c>
      <c r="F38" s="199">
        <f t="shared" si="3"/>
        <v>111673.28181797614</v>
      </c>
      <c r="G38" s="184">
        <f t="shared" si="4"/>
        <v>227551.76065440971</v>
      </c>
    </row>
    <row r="39" spans="1:7" x14ac:dyDescent="0.25">
      <c r="A39" s="19">
        <f t="shared" si="5"/>
        <v>19</v>
      </c>
      <c r="B39" s="199">
        <f t="shared" si="6"/>
        <v>227551.76065440971</v>
      </c>
      <c r="C39" s="199">
        <f t="shared" si="0"/>
        <v>115913.59484888097</v>
      </c>
      <c r="D39" s="199">
        <f t="shared" si="1"/>
        <v>115913.59484888097</v>
      </c>
      <c r="E39" s="200">
        <f t="shared" si="2"/>
        <v>2844.3970081801217</v>
      </c>
      <c r="F39" s="199">
        <f t="shared" si="3"/>
        <v>113069.19784070084</v>
      </c>
      <c r="G39" s="184">
        <f t="shared" si="4"/>
        <v>114482.56281370886</v>
      </c>
    </row>
    <row r="40" spans="1:7" ht="13" thickBot="1" x14ac:dyDescent="0.3">
      <c r="A40" s="19">
        <f t="shared" si="5"/>
        <v>20</v>
      </c>
      <c r="B40" s="199">
        <f t="shared" si="6"/>
        <v>114482.56281370886</v>
      </c>
      <c r="C40" s="199">
        <f t="shared" si="0"/>
        <v>115913.59484888097</v>
      </c>
      <c r="D40" s="199">
        <f t="shared" si="1"/>
        <v>115913.59484888097</v>
      </c>
      <c r="E40" s="200">
        <f t="shared" si="2"/>
        <v>1431.0320351713608</v>
      </c>
      <c r="F40" s="199">
        <f t="shared" si="3"/>
        <v>114482.56281370961</v>
      </c>
      <c r="G40" s="184">
        <f t="shared" si="4"/>
        <v>-7.4214767664670944E-10</v>
      </c>
    </row>
    <row r="41" spans="1:7" hidden="1" x14ac:dyDescent="0.25">
      <c r="A41" s="19">
        <f t="shared" si="5"/>
        <v>21</v>
      </c>
      <c r="B41" s="199">
        <f t="shared" si="6"/>
        <v>0</v>
      </c>
      <c r="C41" s="199">
        <f t="shared" si="0"/>
        <v>0</v>
      </c>
      <c r="D41" s="199">
        <f t="shared" si="1"/>
        <v>0</v>
      </c>
      <c r="E41" s="200">
        <f t="shared" si="2"/>
        <v>0</v>
      </c>
      <c r="F41" s="199">
        <f t="shared" si="3"/>
        <v>0</v>
      </c>
      <c r="G41" s="184">
        <f t="shared" si="4"/>
        <v>0</v>
      </c>
    </row>
    <row r="42" spans="1:7" hidden="1" x14ac:dyDescent="0.25">
      <c r="A42" s="19">
        <f t="shared" si="5"/>
        <v>22</v>
      </c>
      <c r="B42" s="199">
        <f t="shared" si="6"/>
        <v>0</v>
      </c>
      <c r="C42" s="199">
        <f t="shared" si="0"/>
        <v>0</v>
      </c>
      <c r="D42" s="199">
        <f t="shared" si="1"/>
        <v>0</v>
      </c>
      <c r="E42" s="200">
        <f t="shared" si="2"/>
        <v>0</v>
      </c>
      <c r="F42" s="199">
        <f t="shared" si="3"/>
        <v>0</v>
      </c>
      <c r="G42" s="184">
        <f t="shared" si="4"/>
        <v>0</v>
      </c>
    </row>
    <row r="43" spans="1:7" hidden="1" x14ac:dyDescent="0.25">
      <c r="A43" s="19">
        <f t="shared" si="5"/>
        <v>23</v>
      </c>
      <c r="B43" s="199">
        <f t="shared" si="6"/>
        <v>0</v>
      </c>
      <c r="C43" s="199">
        <f t="shared" si="0"/>
        <v>0</v>
      </c>
      <c r="D43" s="199">
        <f t="shared" si="1"/>
        <v>0</v>
      </c>
      <c r="E43" s="200">
        <f t="shared" si="2"/>
        <v>0</v>
      </c>
      <c r="F43" s="199">
        <f t="shared" si="3"/>
        <v>0</v>
      </c>
      <c r="G43" s="184">
        <f t="shared" si="4"/>
        <v>0</v>
      </c>
    </row>
    <row r="44" spans="1:7" hidden="1" x14ac:dyDescent="0.25">
      <c r="A44" s="19">
        <f t="shared" si="5"/>
        <v>24</v>
      </c>
      <c r="B44" s="199">
        <f t="shared" si="6"/>
        <v>0</v>
      </c>
      <c r="C44" s="199">
        <f t="shared" si="0"/>
        <v>0</v>
      </c>
      <c r="D44" s="199">
        <f t="shared" si="1"/>
        <v>0</v>
      </c>
      <c r="E44" s="200">
        <f t="shared" si="2"/>
        <v>0</v>
      </c>
      <c r="F44" s="199">
        <f t="shared" si="3"/>
        <v>0</v>
      </c>
      <c r="G44" s="184">
        <f t="shared" si="4"/>
        <v>0</v>
      </c>
    </row>
    <row r="45" spans="1:7" hidden="1" x14ac:dyDescent="0.25">
      <c r="A45" s="19">
        <f t="shared" si="5"/>
        <v>25</v>
      </c>
      <c r="B45" s="199">
        <f t="shared" si="6"/>
        <v>0</v>
      </c>
      <c r="C45" s="199">
        <f t="shared" si="0"/>
        <v>0</v>
      </c>
      <c r="D45" s="199">
        <f t="shared" si="1"/>
        <v>0</v>
      </c>
      <c r="E45" s="200">
        <f t="shared" si="2"/>
        <v>0</v>
      </c>
      <c r="F45" s="199">
        <f t="shared" si="3"/>
        <v>0</v>
      </c>
      <c r="G45" s="184">
        <f t="shared" si="4"/>
        <v>0</v>
      </c>
    </row>
    <row r="46" spans="1:7" hidden="1" x14ac:dyDescent="0.25">
      <c r="A46" s="19">
        <f t="shared" si="5"/>
        <v>26</v>
      </c>
      <c r="B46" s="199">
        <f t="shared" si="6"/>
        <v>0</v>
      </c>
      <c r="C46" s="199">
        <f t="shared" si="0"/>
        <v>0</v>
      </c>
      <c r="D46" s="199">
        <f t="shared" si="1"/>
        <v>0</v>
      </c>
      <c r="E46" s="200">
        <f t="shared" si="2"/>
        <v>0</v>
      </c>
      <c r="F46" s="199">
        <f t="shared" si="3"/>
        <v>0</v>
      </c>
      <c r="G46" s="184">
        <f t="shared" si="4"/>
        <v>0</v>
      </c>
    </row>
    <row r="47" spans="1:7" hidden="1" x14ac:dyDescent="0.25">
      <c r="A47" s="19">
        <f t="shared" si="5"/>
        <v>27</v>
      </c>
      <c r="B47" s="199">
        <f t="shared" si="6"/>
        <v>0</v>
      </c>
      <c r="C47" s="199">
        <f t="shared" si="0"/>
        <v>0</v>
      </c>
      <c r="D47" s="199">
        <f t="shared" si="1"/>
        <v>0</v>
      </c>
      <c r="E47" s="200">
        <f t="shared" si="2"/>
        <v>0</v>
      </c>
      <c r="F47" s="199">
        <f t="shared" si="3"/>
        <v>0</v>
      </c>
      <c r="G47" s="184">
        <f t="shared" si="4"/>
        <v>0</v>
      </c>
    </row>
    <row r="48" spans="1:7" hidden="1" x14ac:dyDescent="0.25">
      <c r="A48" s="19">
        <f t="shared" si="5"/>
        <v>28</v>
      </c>
      <c r="B48" s="199">
        <f t="shared" si="6"/>
        <v>0</v>
      </c>
      <c r="C48" s="199">
        <f t="shared" si="0"/>
        <v>0</v>
      </c>
      <c r="D48" s="199">
        <f t="shared" si="1"/>
        <v>0</v>
      </c>
      <c r="E48" s="200">
        <f t="shared" si="2"/>
        <v>0</v>
      </c>
      <c r="F48" s="199">
        <f t="shared" si="3"/>
        <v>0</v>
      </c>
      <c r="G48" s="184">
        <f t="shared" si="4"/>
        <v>0</v>
      </c>
    </row>
    <row r="49" spans="1:7" hidden="1" x14ac:dyDescent="0.25">
      <c r="A49" s="19">
        <f t="shared" si="5"/>
        <v>29</v>
      </c>
      <c r="B49" s="199">
        <f t="shared" si="6"/>
        <v>0</v>
      </c>
      <c r="C49" s="199">
        <f t="shared" si="0"/>
        <v>0</v>
      </c>
      <c r="D49" s="199">
        <f t="shared" si="1"/>
        <v>0</v>
      </c>
      <c r="E49" s="200">
        <f t="shared" si="2"/>
        <v>0</v>
      </c>
      <c r="F49" s="199">
        <f t="shared" si="3"/>
        <v>0</v>
      </c>
      <c r="G49" s="184">
        <f t="shared" si="4"/>
        <v>0</v>
      </c>
    </row>
    <row r="50" spans="1:7" hidden="1" x14ac:dyDescent="0.25">
      <c r="A50" s="19">
        <f t="shared" si="5"/>
        <v>30</v>
      </c>
      <c r="B50" s="199">
        <f t="shared" si="6"/>
        <v>0</v>
      </c>
      <c r="C50" s="199">
        <f t="shared" si="0"/>
        <v>0</v>
      </c>
      <c r="D50" s="199">
        <f t="shared" si="1"/>
        <v>0</v>
      </c>
      <c r="E50" s="200">
        <f t="shared" si="2"/>
        <v>0</v>
      </c>
      <c r="F50" s="199">
        <f t="shared" si="3"/>
        <v>0</v>
      </c>
      <c r="G50" s="184">
        <f t="shared" si="4"/>
        <v>0</v>
      </c>
    </row>
    <row r="51" spans="1:7" hidden="1" x14ac:dyDescent="0.25">
      <c r="A51" s="19">
        <f t="shared" si="5"/>
        <v>31</v>
      </c>
      <c r="B51" s="199">
        <f t="shared" si="6"/>
        <v>0</v>
      </c>
      <c r="C51" s="199">
        <f t="shared" si="0"/>
        <v>0</v>
      </c>
      <c r="D51" s="199">
        <f t="shared" si="1"/>
        <v>0</v>
      </c>
      <c r="E51" s="200">
        <f t="shared" si="2"/>
        <v>0</v>
      </c>
      <c r="F51" s="199">
        <f t="shared" si="3"/>
        <v>0</v>
      </c>
      <c r="G51" s="184">
        <f t="shared" si="4"/>
        <v>0</v>
      </c>
    </row>
    <row r="52" spans="1:7" hidden="1" x14ac:dyDescent="0.25">
      <c r="A52" s="19">
        <f t="shared" si="5"/>
        <v>32</v>
      </c>
      <c r="B52" s="199">
        <f t="shared" si="6"/>
        <v>0</v>
      </c>
      <c r="C52" s="199">
        <f t="shared" si="0"/>
        <v>0</v>
      </c>
      <c r="D52" s="199">
        <f t="shared" si="1"/>
        <v>0</v>
      </c>
      <c r="E52" s="200">
        <f t="shared" si="2"/>
        <v>0</v>
      </c>
      <c r="F52" s="199">
        <f t="shared" si="3"/>
        <v>0</v>
      </c>
      <c r="G52" s="184">
        <f t="shared" si="4"/>
        <v>0</v>
      </c>
    </row>
    <row r="53" spans="1:7" hidden="1" x14ac:dyDescent="0.25">
      <c r="A53" s="19">
        <f t="shared" si="5"/>
        <v>33</v>
      </c>
      <c r="B53" s="199">
        <f t="shared" si="6"/>
        <v>0</v>
      </c>
      <c r="C53" s="199">
        <f t="shared" si="0"/>
        <v>0</v>
      </c>
      <c r="D53" s="199">
        <f t="shared" si="1"/>
        <v>0</v>
      </c>
      <c r="E53" s="200">
        <f t="shared" si="2"/>
        <v>0</v>
      </c>
      <c r="F53" s="199">
        <f t="shared" si="3"/>
        <v>0</v>
      </c>
      <c r="G53" s="184">
        <f t="shared" si="4"/>
        <v>0</v>
      </c>
    </row>
    <row r="54" spans="1:7" hidden="1" x14ac:dyDescent="0.25">
      <c r="A54" s="19">
        <f t="shared" si="5"/>
        <v>34</v>
      </c>
      <c r="B54" s="199">
        <f t="shared" si="6"/>
        <v>0</v>
      </c>
      <c r="C54" s="199">
        <f t="shared" si="0"/>
        <v>0</v>
      </c>
      <c r="D54" s="199">
        <f t="shared" si="1"/>
        <v>0</v>
      </c>
      <c r="E54" s="200">
        <f t="shared" si="2"/>
        <v>0</v>
      </c>
      <c r="F54" s="199">
        <f t="shared" si="3"/>
        <v>0</v>
      </c>
      <c r="G54" s="184">
        <f t="shared" si="4"/>
        <v>0</v>
      </c>
    </row>
    <row r="55" spans="1:7" hidden="1" x14ac:dyDescent="0.25">
      <c r="A55" s="19">
        <f t="shared" si="5"/>
        <v>35</v>
      </c>
      <c r="B55" s="199">
        <f t="shared" si="6"/>
        <v>0</v>
      </c>
      <c r="C55" s="199">
        <f t="shared" si="0"/>
        <v>0</v>
      </c>
      <c r="D55" s="199">
        <f t="shared" si="1"/>
        <v>0</v>
      </c>
      <c r="E55" s="200">
        <f t="shared" si="2"/>
        <v>0</v>
      </c>
      <c r="F55" s="199">
        <f t="shared" si="3"/>
        <v>0</v>
      </c>
      <c r="G55" s="184">
        <f t="shared" si="4"/>
        <v>0</v>
      </c>
    </row>
    <row r="56" spans="1:7" hidden="1" x14ac:dyDescent="0.25">
      <c r="A56" s="19">
        <f t="shared" si="5"/>
        <v>36</v>
      </c>
      <c r="B56" s="199">
        <f t="shared" si="6"/>
        <v>0</v>
      </c>
      <c r="C56" s="199">
        <f t="shared" si="0"/>
        <v>0</v>
      </c>
      <c r="D56" s="199">
        <f t="shared" si="1"/>
        <v>0</v>
      </c>
      <c r="E56" s="200">
        <f t="shared" si="2"/>
        <v>0</v>
      </c>
      <c r="F56" s="199">
        <f t="shared" si="3"/>
        <v>0</v>
      </c>
      <c r="G56" s="184">
        <f t="shared" si="4"/>
        <v>0</v>
      </c>
    </row>
    <row r="57" spans="1:7" hidden="1" x14ac:dyDescent="0.25">
      <c r="A57" s="19">
        <f t="shared" si="5"/>
        <v>37</v>
      </c>
      <c r="B57" s="199">
        <f t="shared" si="6"/>
        <v>0</v>
      </c>
      <c r="C57" s="199">
        <f t="shared" si="0"/>
        <v>0</v>
      </c>
      <c r="D57" s="199">
        <f t="shared" si="1"/>
        <v>0</v>
      </c>
      <c r="E57" s="200">
        <f t="shared" si="2"/>
        <v>0</v>
      </c>
      <c r="F57" s="199">
        <f t="shared" si="3"/>
        <v>0</v>
      </c>
      <c r="G57" s="184">
        <f t="shared" si="4"/>
        <v>0</v>
      </c>
    </row>
    <row r="58" spans="1:7" hidden="1" x14ac:dyDescent="0.25">
      <c r="A58" s="19">
        <f t="shared" si="5"/>
        <v>38</v>
      </c>
      <c r="B58" s="199">
        <f t="shared" si="6"/>
        <v>0</v>
      </c>
      <c r="C58" s="199">
        <f t="shared" si="0"/>
        <v>0</v>
      </c>
      <c r="D58" s="199">
        <f t="shared" si="1"/>
        <v>0</v>
      </c>
      <c r="E58" s="200">
        <f t="shared" si="2"/>
        <v>0</v>
      </c>
      <c r="F58" s="199">
        <f t="shared" si="3"/>
        <v>0</v>
      </c>
      <c r="G58" s="184">
        <f t="shared" si="4"/>
        <v>0</v>
      </c>
    </row>
    <row r="59" spans="1:7" hidden="1" x14ac:dyDescent="0.25">
      <c r="A59" s="19">
        <f t="shared" si="5"/>
        <v>39</v>
      </c>
      <c r="B59" s="199">
        <f t="shared" si="6"/>
        <v>0</v>
      </c>
      <c r="C59" s="199">
        <f t="shared" si="0"/>
        <v>0</v>
      </c>
      <c r="D59" s="199">
        <f t="shared" si="1"/>
        <v>0</v>
      </c>
      <c r="E59" s="200">
        <f t="shared" si="2"/>
        <v>0</v>
      </c>
      <c r="F59" s="199">
        <f t="shared" si="3"/>
        <v>0</v>
      </c>
      <c r="G59" s="184">
        <f t="shared" si="4"/>
        <v>0</v>
      </c>
    </row>
    <row r="60" spans="1:7" ht="13" hidden="1" thickBot="1" x14ac:dyDescent="0.3">
      <c r="A60" s="19">
        <f t="shared" si="5"/>
        <v>40</v>
      </c>
      <c r="B60" s="199">
        <f t="shared" si="6"/>
        <v>0</v>
      </c>
      <c r="C60" s="199">
        <f t="shared" si="0"/>
        <v>0</v>
      </c>
      <c r="D60" s="199">
        <f t="shared" si="1"/>
        <v>0</v>
      </c>
      <c r="E60" s="200">
        <f t="shared" si="2"/>
        <v>0</v>
      </c>
      <c r="F60" s="199">
        <f t="shared" si="3"/>
        <v>0</v>
      </c>
      <c r="G60" s="184">
        <f t="shared" si="4"/>
        <v>0</v>
      </c>
    </row>
    <row r="61" spans="1:7" ht="13" hidden="1" thickBot="1" x14ac:dyDescent="0.3">
      <c r="A61" s="19">
        <f t="shared" si="5"/>
        <v>41</v>
      </c>
      <c r="B61" s="199">
        <f t="shared" si="6"/>
        <v>0</v>
      </c>
      <c r="C61" s="199">
        <f t="shared" si="0"/>
        <v>0</v>
      </c>
      <c r="D61" s="199">
        <f t="shared" si="1"/>
        <v>0</v>
      </c>
      <c r="E61" s="200">
        <f t="shared" si="2"/>
        <v>0</v>
      </c>
      <c r="F61" s="199">
        <f t="shared" si="3"/>
        <v>0</v>
      </c>
      <c r="G61" s="184">
        <f t="shared" si="4"/>
        <v>0</v>
      </c>
    </row>
    <row r="62" spans="1:7" ht="13" hidden="1" thickBot="1" x14ac:dyDescent="0.3">
      <c r="A62" s="19">
        <f t="shared" si="5"/>
        <v>42</v>
      </c>
      <c r="B62" s="199">
        <f t="shared" si="6"/>
        <v>0</v>
      </c>
      <c r="C62" s="199">
        <f t="shared" si="0"/>
        <v>0</v>
      </c>
      <c r="D62" s="199">
        <f t="shared" si="1"/>
        <v>0</v>
      </c>
      <c r="E62" s="200">
        <f t="shared" si="2"/>
        <v>0</v>
      </c>
      <c r="F62" s="199">
        <f t="shared" si="3"/>
        <v>0</v>
      </c>
      <c r="G62" s="184">
        <f t="shared" si="4"/>
        <v>0</v>
      </c>
    </row>
    <row r="63" spans="1:7" ht="13" hidden="1" thickBot="1" x14ac:dyDescent="0.3">
      <c r="A63" s="19">
        <f t="shared" si="5"/>
        <v>43</v>
      </c>
      <c r="B63" s="199">
        <f t="shared" si="6"/>
        <v>0</v>
      </c>
      <c r="C63" s="199">
        <f t="shared" si="0"/>
        <v>0</v>
      </c>
      <c r="D63" s="199">
        <f t="shared" si="1"/>
        <v>0</v>
      </c>
      <c r="E63" s="200">
        <f t="shared" si="2"/>
        <v>0</v>
      </c>
      <c r="F63" s="199">
        <f t="shared" si="3"/>
        <v>0</v>
      </c>
      <c r="G63" s="184">
        <f t="shared" si="4"/>
        <v>0</v>
      </c>
    </row>
    <row r="64" spans="1:7" ht="13" hidden="1" thickBot="1" x14ac:dyDescent="0.3">
      <c r="A64" s="19">
        <f t="shared" si="5"/>
        <v>44</v>
      </c>
      <c r="B64" s="199">
        <f t="shared" si="6"/>
        <v>0</v>
      </c>
      <c r="C64" s="199">
        <f t="shared" si="0"/>
        <v>0</v>
      </c>
      <c r="D64" s="199">
        <f t="shared" si="1"/>
        <v>0</v>
      </c>
      <c r="E64" s="200">
        <f t="shared" si="2"/>
        <v>0</v>
      </c>
      <c r="F64" s="199">
        <f t="shared" si="3"/>
        <v>0</v>
      </c>
      <c r="G64" s="184">
        <f t="shared" si="4"/>
        <v>0</v>
      </c>
    </row>
    <row r="65" spans="1:7" ht="13" hidden="1" thickBot="1" x14ac:dyDescent="0.3">
      <c r="A65" s="19">
        <f t="shared" si="5"/>
        <v>45</v>
      </c>
      <c r="B65" s="199">
        <f t="shared" si="6"/>
        <v>0</v>
      </c>
      <c r="C65" s="199">
        <f t="shared" si="0"/>
        <v>0</v>
      </c>
      <c r="D65" s="199">
        <f t="shared" si="1"/>
        <v>0</v>
      </c>
      <c r="E65" s="200">
        <f t="shared" si="2"/>
        <v>0</v>
      </c>
      <c r="F65" s="199">
        <f t="shared" si="3"/>
        <v>0</v>
      </c>
      <c r="G65" s="184">
        <f t="shared" si="4"/>
        <v>0</v>
      </c>
    </row>
    <row r="66" spans="1:7" ht="13" hidden="1" thickBot="1" x14ac:dyDescent="0.3">
      <c r="A66" s="19">
        <f t="shared" si="5"/>
        <v>46</v>
      </c>
      <c r="B66" s="199">
        <f t="shared" si="6"/>
        <v>0</v>
      </c>
      <c r="C66" s="199">
        <f t="shared" si="0"/>
        <v>0</v>
      </c>
      <c r="D66" s="199">
        <f t="shared" si="1"/>
        <v>0</v>
      </c>
      <c r="E66" s="200">
        <f t="shared" si="2"/>
        <v>0</v>
      </c>
      <c r="F66" s="199">
        <f t="shared" si="3"/>
        <v>0</v>
      </c>
      <c r="G66" s="184">
        <f t="shared" si="4"/>
        <v>0</v>
      </c>
    </row>
    <row r="67" spans="1:7" ht="13" hidden="1" thickBot="1" x14ac:dyDescent="0.3">
      <c r="A67" s="19">
        <f t="shared" si="5"/>
        <v>47</v>
      </c>
      <c r="B67" s="199">
        <f t="shared" si="6"/>
        <v>0</v>
      </c>
      <c r="C67" s="199">
        <f t="shared" si="0"/>
        <v>0</v>
      </c>
      <c r="D67" s="199">
        <f t="shared" si="1"/>
        <v>0</v>
      </c>
      <c r="E67" s="200">
        <f t="shared" si="2"/>
        <v>0</v>
      </c>
      <c r="F67" s="199">
        <f t="shared" si="3"/>
        <v>0</v>
      </c>
      <c r="G67" s="184">
        <f t="shared" si="4"/>
        <v>0</v>
      </c>
    </row>
    <row r="68" spans="1:7" ht="13" hidden="1" thickBot="1" x14ac:dyDescent="0.3">
      <c r="A68" s="19">
        <f t="shared" si="5"/>
        <v>48</v>
      </c>
      <c r="B68" s="199">
        <f t="shared" si="6"/>
        <v>0</v>
      </c>
      <c r="C68" s="199">
        <f t="shared" si="0"/>
        <v>0</v>
      </c>
      <c r="D68" s="199">
        <f t="shared" si="1"/>
        <v>0</v>
      </c>
      <c r="E68" s="200">
        <f t="shared" si="2"/>
        <v>0</v>
      </c>
      <c r="F68" s="199">
        <f t="shared" si="3"/>
        <v>0</v>
      </c>
      <c r="G68" s="184">
        <f t="shared" si="4"/>
        <v>0</v>
      </c>
    </row>
    <row r="69" spans="1:7" ht="13" hidden="1" thickBot="1" x14ac:dyDescent="0.3">
      <c r="A69" s="19">
        <f t="shared" si="5"/>
        <v>49</v>
      </c>
      <c r="B69" s="199">
        <f t="shared" si="6"/>
        <v>0</v>
      </c>
      <c r="C69" s="199">
        <f t="shared" si="0"/>
        <v>0</v>
      </c>
      <c r="D69" s="199">
        <f t="shared" si="1"/>
        <v>0</v>
      </c>
      <c r="E69" s="200">
        <f t="shared" si="2"/>
        <v>0</v>
      </c>
      <c r="F69" s="199">
        <f t="shared" si="3"/>
        <v>0</v>
      </c>
      <c r="G69" s="184">
        <f t="shared" si="4"/>
        <v>0</v>
      </c>
    </row>
    <row r="70" spans="1:7" ht="13" hidden="1" thickBot="1" x14ac:dyDescent="0.3">
      <c r="A70" s="19">
        <f t="shared" si="5"/>
        <v>50</v>
      </c>
      <c r="B70" s="199">
        <f t="shared" si="6"/>
        <v>0</v>
      </c>
      <c r="C70" s="199">
        <f t="shared" si="0"/>
        <v>0</v>
      </c>
      <c r="D70" s="199">
        <f t="shared" si="1"/>
        <v>0</v>
      </c>
      <c r="E70" s="200">
        <f t="shared" si="2"/>
        <v>0</v>
      </c>
      <c r="F70" s="199">
        <f t="shared" si="3"/>
        <v>0</v>
      </c>
      <c r="G70" s="184">
        <f t="shared" si="4"/>
        <v>0</v>
      </c>
    </row>
    <row r="71" spans="1:7" ht="13" hidden="1" thickBot="1" x14ac:dyDescent="0.3">
      <c r="A71" s="19">
        <f t="shared" si="5"/>
        <v>51</v>
      </c>
      <c r="B71" s="199">
        <f t="shared" si="6"/>
        <v>0</v>
      </c>
      <c r="C71" s="199">
        <f t="shared" si="0"/>
        <v>0</v>
      </c>
      <c r="D71" s="199">
        <f t="shared" si="1"/>
        <v>0</v>
      </c>
      <c r="E71" s="200">
        <f t="shared" si="2"/>
        <v>0</v>
      </c>
      <c r="F71" s="199">
        <f t="shared" si="3"/>
        <v>0</v>
      </c>
      <c r="G71" s="184">
        <f t="shared" si="4"/>
        <v>0</v>
      </c>
    </row>
    <row r="72" spans="1:7" ht="13" hidden="1" thickBot="1" x14ac:dyDescent="0.3">
      <c r="A72" s="19">
        <f t="shared" si="5"/>
        <v>52</v>
      </c>
      <c r="B72" s="199">
        <f t="shared" si="6"/>
        <v>0</v>
      </c>
      <c r="C72" s="199">
        <f t="shared" si="0"/>
        <v>0</v>
      </c>
      <c r="D72" s="199">
        <f t="shared" si="1"/>
        <v>0</v>
      </c>
      <c r="E72" s="200">
        <f t="shared" si="2"/>
        <v>0</v>
      </c>
      <c r="F72" s="199">
        <f t="shared" si="3"/>
        <v>0</v>
      </c>
      <c r="G72" s="184">
        <f t="shared" si="4"/>
        <v>0</v>
      </c>
    </row>
    <row r="73" spans="1:7" ht="13" hidden="1" thickBot="1" x14ac:dyDescent="0.3">
      <c r="A73" s="19">
        <f t="shared" si="5"/>
        <v>53</v>
      </c>
      <c r="B73" s="199">
        <f t="shared" si="6"/>
        <v>0</v>
      </c>
      <c r="C73" s="199">
        <f t="shared" si="0"/>
        <v>0</v>
      </c>
      <c r="D73" s="199">
        <f t="shared" si="1"/>
        <v>0</v>
      </c>
      <c r="E73" s="200">
        <f t="shared" si="2"/>
        <v>0</v>
      </c>
      <c r="F73" s="199">
        <f t="shared" si="3"/>
        <v>0</v>
      </c>
      <c r="G73" s="184">
        <f t="shared" si="4"/>
        <v>0</v>
      </c>
    </row>
    <row r="74" spans="1:7" ht="13" hidden="1" thickBot="1" x14ac:dyDescent="0.3">
      <c r="A74" s="19">
        <f t="shared" si="5"/>
        <v>54</v>
      </c>
      <c r="B74" s="199">
        <f t="shared" si="6"/>
        <v>0</v>
      </c>
      <c r="C74" s="199">
        <f t="shared" si="0"/>
        <v>0</v>
      </c>
      <c r="D74" s="199">
        <f t="shared" si="1"/>
        <v>0</v>
      </c>
      <c r="E74" s="200">
        <f t="shared" si="2"/>
        <v>0</v>
      </c>
      <c r="F74" s="199">
        <f t="shared" si="3"/>
        <v>0</v>
      </c>
      <c r="G74" s="184">
        <f t="shared" si="4"/>
        <v>0</v>
      </c>
    </row>
    <row r="75" spans="1:7" ht="13" hidden="1" thickBot="1" x14ac:dyDescent="0.3">
      <c r="A75" s="19">
        <f t="shared" si="5"/>
        <v>55</v>
      </c>
      <c r="B75" s="199">
        <f t="shared" si="6"/>
        <v>0</v>
      </c>
      <c r="C75" s="199">
        <f t="shared" si="0"/>
        <v>0</v>
      </c>
      <c r="D75" s="199">
        <f t="shared" si="1"/>
        <v>0</v>
      </c>
      <c r="E75" s="200">
        <f t="shared" si="2"/>
        <v>0</v>
      </c>
      <c r="F75" s="199">
        <f t="shared" si="3"/>
        <v>0</v>
      </c>
      <c r="G75" s="184">
        <f t="shared" si="4"/>
        <v>0</v>
      </c>
    </row>
    <row r="76" spans="1:7" ht="13" hidden="1" thickBot="1" x14ac:dyDescent="0.3">
      <c r="A76" s="19">
        <f t="shared" si="5"/>
        <v>56</v>
      </c>
      <c r="B76" s="199">
        <f t="shared" si="6"/>
        <v>0</v>
      </c>
      <c r="C76" s="199">
        <f t="shared" si="0"/>
        <v>0</v>
      </c>
      <c r="D76" s="199">
        <f t="shared" si="1"/>
        <v>0</v>
      </c>
      <c r="E76" s="200">
        <f t="shared" si="2"/>
        <v>0</v>
      </c>
      <c r="F76" s="199">
        <f t="shared" si="3"/>
        <v>0</v>
      </c>
      <c r="G76" s="184">
        <f t="shared" si="4"/>
        <v>0</v>
      </c>
    </row>
    <row r="77" spans="1:7" ht="13" hidden="1" thickBot="1" x14ac:dyDescent="0.3">
      <c r="A77" s="19">
        <f t="shared" si="5"/>
        <v>57</v>
      </c>
      <c r="B77" s="199">
        <f t="shared" si="6"/>
        <v>0</v>
      </c>
      <c r="C77" s="199">
        <f t="shared" si="0"/>
        <v>0</v>
      </c>
      <c r="D77" s="199">
        <f t="shared" si="1"/>
        <v>0</v>
      </c>
      <c r="E77" s="200">
        <f t="shared" si="2"/>
        <v>0</v>
      </c>
      <c r="F77" s="199">
        <f t="shared" si="3"/>
        <v>0</v>
      </c>
      <c r="G77" s="184">
        <f t="shared" si="4"/>
        <v>0</v>
      </c>
    </row>
    <row r="78" spans="1:7" ht="13" hidden="1" thickBot="1" x14ac:dyDescent="0.3">
      <c r="A78" s="19">
        <f t="shared" si="5"/>
        <v>58</v>
      </c>
      <c r="B78" s="199">
        <f t="shared" si="6"/>
        <v>0</v>
      </c>
      <c r="C78" s="199">
        <f t="shared" si="0"/>
        <v>0</v>
      </c>
      <c r="D78" s="199">
        <f t="shared" si="1"/>
        <v>0</v>
      </c>
      <c r="E78" s="200">
        <f t="shared" si="2"/>
        <v>0</v>
      </c>
      <c r="F78" s="199">
        <f t="shared" si="3"/>
        <v>0</v>
      </c>
      <c r="G78" s="184">
        <f t="shared" si="4"/>
        <v>0</v>
      </c>
    </row>
    <row r="79" spans="1:7" ht="13" hidden="1" thickBot="1" x14ac:dyDescent="0.3">
      <c r="A79" s="19">
        <f t="shared" si="5"/>
        <v>59</v>
      </c>
      <c r="B79" s="199">
        <f t="shared" si="6"/>
        <v>0</v>
      </c>
      <c r="C79" s="199">
        <f t="shared" si="0"/>
        <v>0</v>
      </c>
      <c r="D79" s="199">
        <f t="shared" si="1"/>
        <v>0</v>
      </c>
      <c r="E79" s="200">
        <f t="shared" si="2"/>
        <v>0</v>
      </c>
      <c r="F79" s="199">
        <f t="shared" si="3"/>
        <v>0</v>
      </c>
      <c r="G79" s="184">
        <f t="shared" si="4"/>
        <v>0</v>
      </c>
    </row>
    <row r="80" spans="1:7" ht="13" hidden="1" thickBot="1" x14ac:dyDescent="0.3">
      <c r="A80" s="19">
        <f t="shared" si="5"/>
        <v>60</v>
      </c>
      <c r="B80" s="199">
        <f t="shared" si="6"/>
        <v>0</v>
      </c>
      <c r="C80" s="199">
        <f t="shared" si="0"/>
        <v>0</v>
      </c>
      <c r="D80" s="199">
        <f t="shared" si="1"/>
        <v>0</v>
      </c>
      <c r="E80" s="200">
        <f t="shared" si="2"/>
        <v>0</v>
      </c>
      <c r="F80" s="199">
        <f t="shared" si="3"/>
        <v>0</v>
      </c>
      <c r="G80" s="184">
        <f t="shared" si="4"/>
        <v>0</v>
      </c>
    </row>
    <row r="81" spans="1:7" ht="13" hidden="1" thickBot="1" x14ac:dyDescent="0.3">
      <c r="A81" s="19">
        <f t="shared" si="5"/>
        <v>61</v>
      </c>
      <c r="B81" s="199">
        <f t="shared" si="6"/>
        <v>0</v>
      </c>
      <c r="C81" s="199">
        <f t="shared" si="0"/>
        <v>0</v>
      </c>
      <c r="D81" s="199">
        <f t="shared" si="1"/>
        <v>0</v>
      </c>
      <c r="E81" s="200">
        <f t="shared" si="2"/>
        <v>0</v>
      </c>
      <c r="F81" s="199">
        <f t="shared" si="3"/>
        <v>0</v>
      </c>
      <c r="G81" s="184">
        <f t="shared" si="4"/>
        <v>0</v>
      </c>
    </row>
    <row r="82" spans="1:7" ht="13" hidden="1" thickBot="1" x14ac:dyDescent="0.3">
      <c r="A82" s="19">
        <f t="shared" si="5"/>
        <v>62</v>
      </c>
      <c r="B82" s="199">
        <f t="shared" si="6"/>
        <v>0</v>
      </c>
      <c r="C82" s="199">
        <f t="shared" si="0"/>
        <v>0</v>
      </c>
      <c r="D82" s="199">
        <f t="shared" si="1"/>
        <v>0</v>
      </c>
      <c r="E82" s="200">
        <f t="shared" si="2"/>
        <v>0</v>
      </c>
      <c r="F82" s="199">
        <f t="shared" si="3"/>
        <v>0</v>
      </c>
      <c r="G82" s="184">
        <f t="shared" si="4"/>
        <v>0</v>
      </c>
    </row>
    <row r="83" spans="1:7" ht="13" hidden="1" thickBot="1" x14ac:dyDescent="0.3">
      <c r="A83" s="19">
        <f t="shared" si="5"/>
        <v>63</v>
      </c>
      <c r="B83" s="199">
        <f t="shared" si="6"/>
        <v>0</v>
      </c>
      <c r="C83" s="199">
        <f t="shared" si="0"/>
        <v>0</v>
      </c>
      <c r="D83" s="199">
        <f t="shared" si="1"/>
        <v>0</v>
      </c>
      <c r="E83" s="200">
        <f t="shared" si="2"/>
        <v>0</v>
      </c>
      <c r="F83" s="199">
        <f t="shared" si="3"/>
        <v>0</v>
      </c>
      <c r="G83" s="184">
        <f t="shared" si="4"/>
        <v>0</v>
      </c>
    </row>
    <row r="84" spans="1:7" ht="13" hidden="1" thickBot="1" x14ac:dyDescent="0.3">
      <c r="A84" s="19">
        <f t="shared" si="5"/>
        <v>64</v>
      </c>
      <c r="B84" s="199">
        <f t="shared" si="6"/>
        <v>0</v>
      </c>
      <c r="C84" s="199">
        <f t="shared" si="0"/>
        <v>0</v>
      </c>
      <c r="D84" s="199">
        <f t="shared" si="1"/>
        <v>0</v>
      </c>
      <c r="E84" s="200">
        <f t="shared" si="2"/>
        <v>0</v>
      </c>
      <c r="F84" s="199">
        <f t="shared" si="3"/>
        <v>0</v>
      </c>
      <c r="G84" s="184">
        <f t="shared" si="4"/>
        <v>0</v>
      </c>
    </row>
    <row r="85" spans="1:7" ht="13" hidden="1" thickBot="1" x14ac:dyDescent="0.3">
      <c r="A85" s="19">
        <f t="shared" si="5"/>
        <v>65</v>
      </c>
      <c r="B85" s="199">
        <f t="shared" si="6"/>
        <v>0</v>
      </c>
      <c r="C85" s="199">
        <f t="shared" ref="C85:C148" si="7">IF(A85&lt;=$D$9,$D$14*-1,0)</f>
        <v>0</v>
      </c>
      <c r="D85" s="199">
        <f t="shared" ref="D85:D148" si="8">IF(A85&gt;$D$9,0,$D$11*-1)</f>
        <v>0</v>
      </c>
      <c r="E85" s="200">
        <f t="shared" ref="E85:E148" si="9">B85*$D$10</f>
        <v>0</v>
      </c>
      <c r="F85" s="199">
        <f t="shared" ref="F85:F148" si="10">D85-E85</f>
        <v>0</v>
      </c>
      <c r="G85" s="184">
        <f t="shared" ref="G85:G148" si="11">B85-F85</f>
        <v>0</v>
      </c>
    </row>
    <row r="86" spans="1:7" ht="13" hidden="1" thickBot="1" x14ac:dyDescent="0.3">
      <c r="A86" s="19">
        <f t="shared" ref="A86:A149" si="12">A85+1</f>
        <v>66</v>
      </c>
      <c r="B86" s="199">
        <f t="shared" ref="B86:B149" si="13">IF(A86&lt;=$D$9,G85,0)</f>
        <v>0</v>
      </c>
      <c r="C86" s="199">
        <f t="shared" si="7"/>
        <v>0</v>
      </c>
      <c r="D86" s="199">
        <f t="shared" si="8"/>
        <v>0</v>
      </c>
      <c r="E86" s="200">
        <f t="shared" si="9"/>
        <v>0</v>
      </c>
      <c r="F86" s="199">
        <f t="shared" si="10"/>
        <v>0</v>
      </c>
      <c r="G86" s="184">
        <f t="shared" si="11"/>
        <v>0</v>
      </c>
    </row>
    <row r="87" spans="1:7" ht="13" hidden="1" thickBot="1" x14ac:dyDescent="0.3">
      <c r="A87" s="19">
        <f t="shared" si="12"/>
        <v>67</v>
      </c>
      <c r="B87" s="199">
        <f t="shared" si="13"/>
        <v>0</v>
      </c>
      <c r="C87" s="199">
        <f t="shared" si="7"/>
        <v>0</v>
      </c>
      <c r="D87" s="199">
        <f t="shared" si="8"/>
        <v>0</v>
      </c>
      <c r="E87" s="200">
        <f t="shared" si="9"/>
        <v>0</v>
      </c>
      <c r="F87" s="199">
        <f t="shared" si="10"/>
        <v>0</v>
      </c>
      <c r="G87" s="184">
        <f t="shared" si="11"/>
        <v>0</v>
      </c>
    </row>
    <row r="88" spans="1:7" ht="13" hidden="1" thickBot="1" x14ac:dyDescent="0.3">
      <c r="A88" s="19">
        <f t="shared" si="12"/>
        <v>68</v>
      </c>
      <c r="B88" s="199">
        <f t="shared" si="13"/>
        <v>0</v>
      </c>
      <c r="C88" s="199">
        <f t="shared" si="7"/>
        <v>0</v>
      </c>
      <c r="D88" s="199">
        <f t="shared" si="8"/>
        <v>0</v>
      </c>
      <c r="E88" s="200">
        <f t="shared" si="9"/>
        <v>0</v>
      </c>
      <c r="F88" s="199">
        <f t="shared" si="10"/>
        <v>0</v>
      </c>
      <c r="G88" s="184">
        <f t="shared" si="11"/>
        <v>0</v>
      </c>
    </row>
    <row r="89" spans="1:7" ht="13" hidden="1" thickBot="1" x14ac:dyDescent="0.3">
      <c r="A89" s="19">
        <f t="shared" si="12"/>
        <v>69</v>
      </c>
      <c r="B89" s="199">
        <f t="shared" si="13"/>
        <v>0</v>
      </c>
      <c r="C89" s="199">
        <f t="shared" si="7"/>
        <v>0</v>
      </c>
      <c r="D89" s="199">
        <f t="shared" si="8"/>
        <v>0</v>
      </c>
      <c r="E89" s="200">
        <f t="shared" si="9"/>
        <v>0</v>
      </c>
      <c r="F89" s="199">
        <f t="shared" si="10"/>
        <v>0</v>
      </c>
      <c r="G89" s="184">
        <f t="shared" si="11"/>
        <v>0</v>
      </c>
    </row>
    <row r="90" spans="1:7" ht="13" hidden="1" thickBot="1" x14ac:dyDescent="0.3">
      <c r="A90" s="19">
        <f t="shared" si="12"/>
        <v>70</v>
      </c>
      <c r="B90" s="199">
        <f t="shared" si="13"/>
        <v>0</v>
      </c>
      <c r="C90" s="199">
        <f t="shared" si="7"/>
        <v>0</v>
      </c>
      <c r="D90" s="199">
        <f t="shared" si="8"/>
        <v>0</v>
      </c>
      <c r="E90" s="200">
        <f t="shared" si="9"/>
        <v>0</v>
      </c>
      <c r="F90" s="199">
        <f t="shared" si="10"/>
        <v>0</v>
      </c>
      <c r="G90" s="184">
        <f t="shared" si="11"/>
        <v>0</v>
      </c>
    </row>
    <row r="91" spans="1:7" ht="13" hidden="1" thickBot="1" x14ac:dyDescent="0.3">
      <c r="A91" s="19">
        <f t="shared" si="12"/>
        <v>71</v>
      </c>
      <c r="B91" s="199">
        <f t="shared" si="13"/>
        <v>0</v>
      </c>
      <c r="C91" s="199">
        <f t="shared" si="7"/>
        <v>0</v>
      </c>
      <c r="D91" s="199">
        <f t="shared" si="8"/>
        <v>0</v>
      </c>
      <c r="E91" s="200">
        <f t="shared" si="9"/>
        <v>0</v>
      </c>
      <c r="F91" s="199">
        <f t="shared" si="10"/>
        <v>0</v>
      </c>
      <c r="G91" s="184">
        <f t="shared" si="11"/>
        <v>0</v>
      </c>
    </row>
    <row r="92" spans="1:7" ht="13" hidden="1" thickBot="1" x14ac:dyDescent="0.3">
      <c r="A92" s="19">
        <f t="shared" si="12"/>
        <v>72</v>
      </c>
      <c r="B92" s="199">
        <f t="shared" si="13"/>
        <v>0</v>
      </c>
      <c r="C92" s="199">
        <f t="shared" si="7"/>
        <v>0</v>
      </c>
      <c r="D92" s="199">
        <f t="shared" si="8"/>
        <v>0</v>
      </c>
      <c r="E92" s="200">
        <f t="shared" si="9"/>
        <v>0</v>
      </c>
      <c r="F92" s="199">
        <f t="shared" si="10"/>
        <v>0</v>
      </c>
      <c r="G92" s="184">
        <f t="shared" si="11"/>
        <v>0</v>
      </c>
    </row>
    <row r="93" spans="1:7" ht="13" hidden="1" thickBot="1" x14ac:dyDescent="0.3">
      <c r="A93" s="19">
        <f t="shared" si="12"/>
        <v>73</v>
      </c>
      <c r="B93" s="199">
        <f t="shared" si="13"/>
        <v>0</v>
      </c>
      <c r="C93" s="199">
        <f t="shared" si="7"/>
        <v>0</v>
      </c>
      <c r="D93" s="199">
        <f t="shared" si="8"/>
        <v>0</v>
      </c>
      <c r="E93" s="200">
        <f t="shared" si="9"/>
        <v>0</v>
      </c>
      <c r="F93" s="199">
        <f t="shared" si="10"/>
        <v>0</v>
      </c>
      <c r="G93" s="184">
        <f t="shared" si="11"/>
        <v>0</v>
      </c>
    </row>
    <row r="94" spans="1:7" ht="13" hidden="1" thickBot="1" x14ac:dyDescent="0.3">
      <c r="A94" s="19">
        <f t="shared" si="12"/>
        <v>74</v>
      </c>
      <c r="B94" s="199">
        <f t="shared" si="13"/>
        <v>0</v>
      </c>
      <c r="C94" s="199">
        <f t="shared" si="7"/>
        <v>0</v>
      </c>
      <c r="D94" s="199">
        <f t="shared" si="8"/>
        <v>0</v>
      </c>
      <c r="E94" s="200">
        <f t="shared" si="9"/>
        <v>0</v>
      </c>
      <c r="F94" s="199">
        <f t="shared" si="10"/>
        <v>0</v>
      </c>
      <c r="G94" s="184">
        <f t="shared" si="11"/>
        <v>0</v>
      </c>
    </row>
    <row r="95" spans="1:7" ht="13" hidden="1" thickBot="1" x14ac:dyDescent="0.3">
      <c r="A95" s="19">
        <f t="shared" si="12"/>
        <v>75</v>
      </c>
      <c r="B95" s="199">
        <f t="shared" si="13"/>
        <v>0</v>
      </c>
      <c r="C95" s="199">
        <f t="shared" si="7"/>
        <v>0</v>
      </c>
      <c r="D95" s="199">
        <f t="shared" si="8"/>
        <v>0</v>
      </c>
      <c r="E95" s="200">
        <f t="shared" si="9"/>
        <v>0</v>
      </c>
      <c r="F95" s="199">
        <f t="shared" si="10"/>
        <v>0</v>
      </c>
      <c r="G95" s="184">
        <f t="shared" si="11"/>
        <v>0</v>
      </c>
    </row>
    <row r="96" spans="1:7" ht="13" hidden="1" thickBot="1" x14ac:dyDescent="0.3">
      <c r="A96" s="19">
        <f t="shared" si="12"/>
        <v>76</v>
      </c>
      <c r="B96" s="199">
        <f t="shared" si="13"/>
        <v>0</v>
      </c>
      <c r="C96" s="199">
        <f t="shared" si="7"/>
        <v>0</v>
      </c>
      <c r="D96" s="199">
        <f t="shared" si="8"/>
        <v>0</v>
      </c>
      <c r="E96" s="200">
        <f t="shared" si="9"/>
        <v>0</v>
      </c>
      <c r="F96" s="199">
        <f t="shared" si="10"/>
        <v>0</v>
      </c>
      <c r="G96" s="184">
        <f t="shared" si="11"/>
        <v>0</v>
      </c>
    </row>
    <row r="97" spans="1:7" ht="13" hidden="1" thickBot="1" x14ac:dyDescent="0.3">
      <c r="A97" s="19">
        <f t="shared" si="12"/>
        <v>77</v>
      </c>
      <c r="B97" s="199">
        <f t="shared" si="13"/>
        <v>0</v>
      </c>
      <c r="C97" s="199">
        <f t="shared" si="7"/>
        <v>0</v>
      </c>
      <c r="D97" s="199">
        <f t="shared" si="8"/>
        <v>0</v>
      </c>
      <c r="E97" s="200">
        <f t="shared" si="9"/>
        <v>0</v>
      </c>
      <c r="F97" s="199">
        <f t="shared" si="10"/>
        <v>0</v>
      </c>
      <c r="G97" s="184">
        <f t="shared" si="11"/>
        <v>0</v>
      </c>
    </row>
    <row r="98" spans="1:7" ht="13" hidden="1" thickBot="1" x14ac:dyDescent="0.3">
      <c r="A98" s="19">
        <f t="shared" si="12"/>
        <v>78</v>
      </c>
      <c r="B98" s="199">
        <f t="shared" si="13"/>
        <v>0</v>
      </c>
      <c r="C98" s="199">
        <f t="shared" si="7"/>
        <v>0</v>
      </c>
      <c r="D98" s="199">
        <f t="shared" si="8"/>
        <v>0</v>
      </c>
      <c r="E98" s="200">
        <f t="shared" si="9"/>
        <v>0</v>
      </c>
      <c r="F98" s="199">
        <f t="shared" si="10"/>
        <v>0</v>
      </c>
      <c r="G98" s="184">
        <f t="shared" si="11"/>
        <v>0</v>
      </c>
    </row>
    <row r="99" spans="1:7" ht="13" hidden="1" thickBot="1" x14ac:dyDescent="0.3">
      <c r="A99" s="19">
        <f t="shared" si="12"/>
        <v>79</v>
      </c>
      <c r="B99" s="199">
        <f t="shared" si="13"/>
        <v>0</v>
      </c>
      <c r="C99" s="199">
        <f t="shared" si="7"/>
        <v>0</v>
      </c>
      <c r="D99" s="199">
        <f t="shared" si="8"/>
        <v>0</v>
      </c>
      <c r="E99" s="200">
        <f t="shared" si="9"/>
        <v>0</v>
      </c>
      <c r="F99" s="199">
        <f t="shared" si="10"/>
        <v>0</v>
      </c>
      <c r="G99" s="184">
        <f t="shared" si="11"/>
        <v>0</v>
      </c>
    </row>
    <row r="100" spans="1:7" ht="13" hidden="1" thickBot="1" x14ac:dyDescent="0.3">
      <c r="A100" s="19">
        <f t="shared" si="12"/>
        <v>80</v>
      </c>
      <c r="B100" s="199">
        <f t="shared" si="13"/>
        <v>0</v>
      </c>
      <c r="C100" s="199">
        <f t="shared" si="7"/>
        <v>0</v>
      </c>
      <c r="D100" s="199">
        <f t="shared" si="8"/>
        <v>0</v>
      </c>
      <c r="E100" s="200">
        <f t="shared" si="9"/>
        <v>0</v>
      </c>
      <c r="F100" s="199">
        <f t="shared" si="10"/>
        <v>0</v>
      </c>
      <c r="G100" s="184">
        <f t="shared" si="11"/>
        <v>0</v>
      </c>
    </row>
    <row r="101" spans="1:7" ht="13" hidden="1" thickBot="1" x14ac:dyDescent="0.3">
      <c r="A101" s="19">
        <f t="shared" si="12"/>
        <v>81</v>
      </c>
      <c r="B101" s="199">
        <f t="shared" si="13"/>
        <v>0</v>
      </c>
      <c r="C101" s="199">
        <f t="shared" si="7"/>
        <v>0</v>
      </c>
      <c r="D101" s="199">
        <f t="shared" si="8"/>
        <v>0</v>
      </c>
      <c r="E101" s="200">
        <f t="shared" si="9"/>
        <v>0</v>
      </c>
      <c r="F101" s="199">
        <f t="shared" si="10"/>
        <v>0</v>
      </c>
      <c r="G101" s="184">
        <f t="shared" si="11"/>
        <v>0</v>
      </c>
    </row>
    <row r="102" spans="1:7" ht="13" hidden="1" thickBot="1" x14ac:dyDescent="0.3">
      <c r="A102" s="19">
        <f t="shared" si="12"/>
        <v>82</v>
      </c>
      <c r="B102" s="199">
        <f t="shared" si="13"/>
        <v>0</v>
      </c>
      <c r="C102" s="199">
        <f t="shared" si="7"/>
        <v>0</v>
      </c>
      <c r="D102" s="199">
        <f t="shared" si="8"/>
        <v>0</v>
      </c>
      <c r="E102" s="200">
        <f t="shared" si="9"/>
        <v>0</v>
      </c>
      <c r="F102" s="199">
        <f t="shared" si="10"/>
        <v>0</v>
      </c>
      <c r="G102" s="184">
        <f t="shared" si="11"/>
        <v>0</v>
      </c>
    </row>
    <row r="103" spans="1:7" ht="13" hidden="1" thickBot="1" x14ac:dyDescent="0.3">
      <c r="A103" s="19">
        <f t="shared" si="12"/>
        <v>83</v>
      </c>
      <c r="B103" s="199">
        <f t="shared" si="13"/>
        <v>0</v>
      </c>
      <c r="C103" s="199">
        <f t="shared" si="7"/>
        <v>0</v>
      </c>
      <c r="D103" s="199">
        <f t="shared" si="8"/>
        <v>0</v>
      </c>
      <c r="E103" s="200">
        <f t="shared" si="9"/>
        <v>0</v>
      </c>
      <c r="F103" s="199">
        <f t="shared" si="10"/>
        <v>0</v>
      </c>
      <c r="G103" s="184">
        <f t="shared" si="11"/>
        <v>0</v>
      </c>
    </row>
    <row r="104" spans="1:7" ht="13" hidden="1" thickBot="1" x14ac:dyDescent="0.3">
      <c r="A104" s="19">
        <f t="shared" si="12"/>
        <v>84</v>
      </c>
      <c r="B104" s="199">
        <f t="shared" si="13"/>
        <v>0</v>
      </c>
      <c r="C104" s="199">
        <f t="shared" si="7"/>
        <v>0</v>
      </c>
      <c r="D104" s="199">
        <f t="shared" si="8"/>
        <v>0</v>
      </c>
      <c r="E104" s="200">
        <f t="shared" si="9"/>
        <v>0</v>
      </c>
      <c r="F104" s="199">
        <f t="shared" si="10"/>
        <v>0</v>
      </c>
      <c r="G104" s="184">
        <f t="shared" si="11"/>
        <v>0</v>
      </c>
    </row>
    <row r="105" spans="1:7" ht="13" hidden="1" thickBot="1" x14ac:dyDescent="0.3">
      <c r="A105" s="19">
        <f t="shared" si="12"/>
        <v>85</v>
      </c>
      <c r="B105" s="199">
        <f t="shared" si="13"/>
        <v>0</v>
      </c>
      <c r="C105" s="199">
        <f t="shared" si="7"/>
        <v>0</v>
      </c>
      <c r="D105" s="199">
        <f t="shared" si="8"/>
        <v>0</v>
      </c>
      <c r="E105" s="200">
        <f t="shared" si="9"/>
        <v>0</v>
      </c>
      <c r="F105" s="199">
        <f t="shared" si="10"/>
        <v>0</v>
      </c>
      <c r="G105" s="184">
        <f t="shared" si="11"/>
        <v>0</v>
      </c>
    </row>
    <row r="106" spans="1:7" ht="13" hidden="1" thickBot="1" x14ac:dyDescent="0.3">
      <c r="A106" s="19">
        <f t="shared" si="12"/>
        <v>86</v>
      </c>
      <c r="B106" s="199">
        <f t="shared" si="13"/>
        <v>0</v>
      </c>
      <c r="C106" s="199">
        <f t="shared" si="7"/>
        <v>0</v>
      </c>
      <c r="D106" s="199">
        <f t="shared" si="8"/>
        <v>0</v>
      </c>
      <c r="E106" s="200">
        <f t="shared" si="9"/>
        <v>0</v>
      </c>
      <c r="F106" s="199">
        <f t="shared" si="10"/>
        <v>0</v>
      </c>
      <c r="G106" s="184">
        <f t="shared" si="11"/>
        <v>0</v>
      </c>
    </row>
    <row r="107" spans="1:7" ht="13" hidden="1" thickBot="1" x14ac:dyDescent="0.3">
      <c r="A107" s="19">
        <f t="shared" si="12"/>
        <v>87</v>
      </c>
      <c r="B107" s="199">
        <f t="shared" si="13"/>
        <v>0</v>
      </c>
      <c r="C107" s="199">
        <f t="shared" si="7"/>
        <v>0</v>
      </c>
      <c r="D107" s="199">
        <f t="shared" si="8"/>
        <v>0</v>
      </c>
      <c r="E107" s="200">
        <f t="shared" si="9"/>
        <v>0</v>
      </c>
      <c r="F107" s="199">
        <f t="shared" si="10"/>
        <v>0</v>
      </c>
      <c r="G107" s="184">
        <f t="shared" si="11"/>
        <v>0</v>
      </c>
    </row>
    <row r="108" spans="1:7" ht="13" hidden="1" thickBot="1" x14ac:dyDescent="0.3">
      <c r="A108" s="19">
        <f t="shared" si="12"/>
        <v>88</v>
      </c>
      <c r="B108" s="199">
        <f t="shared" si="13"/>
        <v>0</v>
      </c>
      <c r="C108" s="199">
        <f t="shared" si="7"/>
        <v>0</v>
      </c>
      <c r="D108" s="199">
        <f t="shared" si="8"/>
        <v>0</v>
      </c>
      <c r="E108" s="200">
        <f t="shared" si="9"/>
        <v>0</v>
      </c>
      <c r="F108" s="199">
        <f t="shared" si="10"/>
        <v>0</v>
      </c>
      <c r="G108" s="184">
        <f t="shared" si="11"/>
        <v>0</v>
      </c>
    </row>
    <row r="109" spans="1:7" ht="13" hidden="1" thickBot="1" x14ac:dyDescent="0.3">
      <c r="A109" s="19">
        <f t="shared" si="12"/>
        <v>89</v>
      </c>
      <c r="B109" s="199">
        <f t="shared" si="13"/>
        <v>0</v>
      </c>
      <c r="C109" s="199">
        <f t="shared" si="7"/>
        <v>0</v>
      </c>
      <c r="D109" s="199">
        <f t="shared" si="8"/>
        <v>0</v>
      </c>
      <c r="E109" s="200">
        <f t="shared" si="9"/>
        <v>0</v>
      </c>
      <c r="F109" s="199">
        <f t="shared" si="10"/>
        <v>0</v>
      </c>
      <c r="G109" s="184">
        <f t="shared" si="11"/>
        <v>0</v>
      </c>
    </row>
    <row r="110" spans="1:7" ht="13" hidden="1" thickBot="1" x14ac:dyDescent="0.3">
      <c r="A110" s="19">
        <f t="shared" si="12"/>
        <v>90</v>
      </c>
      <c r="B110" s="199">
        <f t="shared" si="13"/>
        <v>0</v>
      </c>
      <c r="C110" s="199">
        <f t="shared" si="7"/>
        <v>0</v>
      </c>
      <c r="D110" s="199">
        <f t="shared" si="8"/>
        <v>0</v>
      </c>
      <c r="E110" s="200">
        <f t="shared" si="9"/>
        <v>0</v>
      </c>
      <c r="F110" s="199">
        <f t="shared" si="10"/>
        <v>0</v>
      </c>
      <c r="G110" s="184">
        <f t="shared" si="11"/>
        <v>0</v>
      </c>
    </row>
    <row r="111" spans="1:7" ht="13" hidden="1" thickBot="1" x14ac:dyDescent="0.3">
      <c r="A111" s="19">
        <f t="shared" si="12"/>
        <v>91</v>
      </c>
      <c r="B111" s="199">
        <f t="shared" si="13"/>
        <v>0</v>
      </c>
      <c r="C111" s="199">
        <f t="shared" si="7"/>
        <v>0</v>
      </c>
      <c r="D111" s="199">
        <f t="shared" si="8"/>
        <v>0</v>
      </c>
      <c r="E111" s="200">
        <f t="shared" si="9"/>
        <v>0</v>
      </c>
      <c r="F111" s="199">
        <f t="shared" si="10"/>
        <v>0</v>
      </c>
      <c r="G111" s="184">
        <f t="shared" si="11"/>
        <v>0</v>
      </c>
    </row>
    <row r="112" spans="1:7" ht="13" hidden="1" thickBot="1" x14ac:dyDescent="0.3">
      <c r="A112" s="19">
        <f t="shared" si="12"/>
        <v>92</v>
      </c>
      <c r="B112" s="199">
        <f t="shared" si="13"/>
        <v>0</v>
      </c>
      <c r="C112" s="199">
        <f t="shared" si="7"/>
        <v>0</v>
      </c>
      <c r="D112" s="199">
        <f t="shared" si="8"/>
        <v>0</v>
      </c>
      <c r="E112" s="200">
        <f t="shared" si="9"/>
        <v>0</v>
      </c>
      <c r="F112" s="199">
        <f t="shared" si="10"/>
        <v>0</v>
      </c>
      <c r="G112" s="184">
        <f t="shared" si="11"/>
        <v>0</v>
      </c>
    </row>
    <row r="113" spans="1:7" ht="13" hidden="1" thickBot="1" x14ac:dyDescent="0.3">
      <c r="A113" s="19">
        <f t="shared" si="12"/>
        <v>93</v>
      </c>
      <c r="B113" s="199">
        <f t="shared" si="13"/>
        <v>0</v>
      </c>
      <c r="C113" s="199">
        <f t="shared" si="7"/>
        <v>0</v>
      </c>
      <c r="D113" s="199">
        <f t="shared" si="8"/>
        <v>0</v>
      </c>
      <c r="E113" s="200">
        <f t="shared" si="9"/>
        <v>0</v>
      </c>
      <c r="F113" s="199">
        <f t="shared" si="10"/>
        <v>0</v>
      </c>
      <c r="G113" s="184">
        <f t="shared" si="11"/>
        <v>0</v>
      </c>
    </row>
    <row r="114" spans="1:7" ht="13" hidden="1" thickBot="1" x14ac:dyDescent="0.3">
      <c r="A114" s="19">
        <f t="shared" si="12"/>
        <v>94</v>
      </c>
      <c r="B114" s="199">
        <f t="shared" si="13"/>
        <v>0</v>
      </c>
      <c r="C114" s="199">
        <f t="shared" si="7"/>
        <v>0</v>
      </c>
      <c r="D114" s="199">
        <f t="shared" si="8"/>
        <v>0</v>
      </c>
      <c r="E114" s="200">
        <f t="shared" si="9"/>
        <v>0</v>
      </c>
      <c r="F114" s="199">
        <f t="shared" si="10"/>
        <v>0</v>
      </c>
      <c r="G114" s="184">
        <f t="shared" si="11"/>
        <v>0</v>
      </c>
    </row>
    <row r="115" spans="1:7" ht="13" hidden="1" thickBot="1" x14ac:dyDescent="0.3">
      <c r="A115" s="19">
        <f t="shared" si="12"/>
        <v>95</v>
      </c>
      <c r="B115" s="199">
        <f t="shared" si="13"/>
        <v>0</v>
      </c>
      <c r="C115" s="199">
        <f t="shared" si="7"/>
        <v>0</v>
      </c>
      <c r="D115" s="199">
        <f t="shared" si="8"/>
        <v>0</v>
      </c>
      <c r="E115" s="200">
        <f t="shared" si="9"/>
        <v>0</v>
      </c>
      <c r="F115" s="199">
        <f t="shared" si="10"/>
        <v>0</v>
      </c>
      <c r="G115" s="184">
        <f t="shared" si="11"/>
        <v>0</v>
      </c>
    </row>
    <row r="116" spans="1:7" ht="13" hidden="1" thickBot="1" x14ac:dyDescent="0.3">
      <c r="A116" s="19">
        <f t="shared" si="12"/>
        <v>96</v>
      </c>
      <c r="B116" s="199">
        <f t="shared" si="13"/>
        <v>0</v>
      </c>
      <c r="C116" s="199">
        <f t="shared" si="7"/>
        <v>0</v>
      </c>
      <c r="D116" s="199">
        <f t="shared" si="8"/>
        <v>0</v>
      </c>
      <c r="E116" s="200">
        <f t="shared" si="9"/>
        <v>0</v>
      </c>
      <c r="F116" s="199">
        <f t="shared" si="10"/>
        <v>0</v>
      </c>
      <c r="G116" s="184">
        <f t="shared" si="11"/>
        <v>0</v>
      </c>
    </row>
    <row r="117" spans="1:7" ht="13" hidden="1" thickBot="1" x14ac:dyDescent="0.3">
      <c r="A117" s="19">
        <f t="shared" si="12"/>
        <v>97</v>
      </c>
      <c r="B117" s="199">
        <f t="shared" si="13"/>
        <v>0</v>
      </c>
      <c r="C117" s="199">
        <f t="shared" si="7"/>
        <v>0</v>
      </c>
      <c r="D117" s="199">
        <f t="shared" si="8"/>
        <v>0</v>
      </c>
      <c r="E117" s="200">
        <f t="shared" si="9"/>
        <v>0</v>
      </c>
      <c r="F117" s="199">
        <f t="shared" si="10"/>
        <v>0</v>
      </c>
      <c r="G117" s="184">
        <f t="shared" si="11"/>
        <v>0</v>
      </c>
    </row>
    <row r="118" spans="1:7" ht="13" hidden="1" thickBot="1" x14ac:dyDescent="0.3">
      <c r="A118" s="19">
        <f t="shared" si="12"/>
        <v>98</v>
      </c>
      <c r="B118" s="199">
        <f t="shared" si="13"/>
        <v>0</v>
      </c>
      <c r="C118" s="199">
        <f t="shared" si="7"/>
        <v>0</v>
      </c>
      <c r="D118" s="199">
        <f t="shared" si="8"/>
        <v>0</v>
      </c>
      <c r="E118" s="200">
        <f t="shared" si="9"/>
        <v>0</v>
      </c>
      <c r="F118" s="199">
        <f t="shared" si="10"/>
        <v>0</v>
      </c>
      <c r="G118" s="184">
        <f t="shared" si="11"/>
        <v>0</v>
      </c>
    </row>
    <row r="119" spans="1:7" ht="13" hidden="1" thickBot="1" x14ac:dyDescent="0.3">
      <c r="A119" s="19">
        <f t="shared" si="12"/>
        <v>99</v>
      </c>
      <c r="B119" s="199">
        <f t="shared" si="13"/>
        <v>0</v>
      </c>
      <c r="C119" s="199">
        <f t="shared" si="7"/>
        <v>0</v>
      </c>
      <c r="D119" s="199">
        <f t="shared" si="8"/>
        <v>0</v>
      </c>
      <c r="E119" s="200">
        <f t="shared" si="9"/>
        <v>0</v>
      </c>
      <c r="F119" s="199">
        <f t="shared" si="10"/>
        <v>0</v>
      </c>
      <c r="G119" s="184">
        <f t="shared" si="11"/>
        <v>0</v>
      </c>
    </row>
    <row r="120" spans="1:7" ht="13" hidden="1" thickBot="1" x14ac:dyDescent="0.3">
      <c r="A120" s="19">
        <f t="shared" si="12"/>
        <v>100</v>
      </c>
      <c r="B120" s="199">
        <f t="shared" si="13"/>
        <v>0</v>
      </c>
      <c r="C120" s="199">
        <f t="shared" si="7"/>
        <v>0</v>
      </c>
      <c r="D120" s="199">
        <f t="shared" si="8"/>
        <v>0</v>
      </c>
      <c r="E120" s="200">
        <f t="shared" si="9"/>
        <v>0</v>
      </c>
      <c r="F120" s="199">
        <f t="shared" si="10"/>
        <v>0</v>
      </c>
      <c r="G120" s="184">
        <f t="shared" si="11"/>
        <v>0</v>
      </c>
    </row>
    <row r="121" spans="1:7" ht="13" hidden="1" thickBot="1" x14ac:dyDescent="0.3">
      <c r="A121" s="19">
        <f t="shared" si="12"/>
        <v>101</v>
      </c>
      <c r="B121" s="199">
        <f t="shared" si="13"/>
        <v>0</v>
      </c>
      <c r="C121" s="199">
        <f t="shared" si="7"/>
        <v>0</v>
      </c>
      <c r="D121" s="199">
        <f t="shared" si="8"/>
        <v>0</v>
      </c>
      <c r="E121" s="200">
        <f t="shared" si="9"/>
        <v>0</v>
      </c>
      <c r="F121" s="199">
        <f t="shared" si="10"/>
        <v>0</v>
      </c>
      <c r="G121" s="184">
        <f t="shared" si="11"/>
        <v>0</v>
      </c>
    </row>
    <row r="122" spans="1:7" ht="13" hidden="1" thickBot="1" x14ac:dyDescent="0.3">
      <c r="A122" s="19">
        <f t="shared" si="12"/>
        <v>102</v>
      </c>
      <c r="B122" s="199">
        <f t="shared" si="13"/>
        <v>0</v>
      </c>
      <c r="C122" s="199">
        <f t="shared" si="7"/>
        <v>0</v>
      </c>
      <c r="D122" s="199">
        <f t="shared" si="8"/>
        <v>0</v>
      </c>
      <c r="E122" s="200">
        <f t="shared" si="9"/>
        <v>0</v>
      </c>
      <c r="F122" s="199">
        <f t="shared" si="10"/>
        <v>0</v>
      </c>
      <c r="G122" s="184">
        <f t="shared" si="11"/>
        <v>0</v>
      </c>
    </row>
    <row r="123" spans="1:7" ht="13" hidden="1" thickBot="1" x14ac:dyDescent="0.3">
      <c r="A123" s="19">
        <f t="shared" si="12"/>
        <v>103</v>
      </c>
      <c r="B123" s="199">
        <f t="shared" si="13"/>
        <v>0</v>
      </c>
      <c r="C123" s="199">
        <f t="shared" si="7"/>
        <v>0</v>
      </c>
      <c r="D123" s="199">
        <f t="shared" si="8"/>
        <v>0</v>
      </c>
      <c r="E123" s="200">
        <f t="shared" si="9"/>
        <v>0</v>
      </c>
      <c r="F123" s="199">
        <f t="shared" si="10"/>
        <v>0</v>
      </c>
      <c r="G123" s="184">
        <f t="shared" si="11"/>
        <v>0</v>
      </c>
    </row>
    <row r="124" spans="1:7" ht="13" hidden="1" thickBot="1" x14ac:dyDescent="0.3">
      <c r="A124" s="19">
        <f t="shared" si="12"/>
        <v>104</v>
      </c>
      <c r="B124" s="199">
        <f t="shared" si="13"/>
        <v>0</v>
      </c>
      <c r="C124" s="199">
        <f t="shared" si="7"/>
        <v>0</v>
      </c>
      <c r="D124" s="199">
        <f t="shared" si="8"/>
        <v>0</v>
      </c>
      <c r="E124" s="200">
        <f t="shared" si="9"/>
        <v>0</v>
      </c>
      <c r="F124" s="199">
        <f t="shared" si="10"/>
        <v>0</v>
      </c>
      <c r="G124" s="184">
        <f t="shared" si="11"/>
        <v>0</v>
      </c>
    </row>
    <row r="125" spans="1:7" ht="13" hidden="1" thickBot="1" x14ac:dyDescent="0.3">
      <c r="A125" s="19">
        <f t="shared" si="12"/>
        <v>105</v>
      </c>
      <c r="B125" s="199">
        <f t="shared" si="13"/>
        <v>0</v>
      </c>
      <c r="C125" s="199">
        <f t="shared" si="7"/>
        <v>0</v>
      </c>
      <c r="D125" s="199">
        <f t="shared" si="8"/>
        <v>0</v>
      </c>
      <c r="E125" s="200">
        <f t="shared" si="9"/>
        <v>0</v>
      </c>
      <c r="F125" s="199">
        <f t="shared" si="10"/>
        <v>0</v>
      </c>
      <c r="G125" s="184">
        <f t="shared" si="11"/>
        <v>0</v>
      </c>
    </row>
    <row r="126" spans="1:7" ht="13" hidden="1" thickBot="1" x14ac:dyDescent="0.3">
      <c r="A126" s="19">
        <f t="shared" si="12"/>
        <v>106</v>
      </c>
      <c r="B126" s="199">
        <f t="shared" si="13"/>
        <v>0</v>
      </c>
      <c r="C126" s="199">
        <f t="shared" si="7"/>
        <v>0</v>
      </c>
      <c r="D126" s="199">
        <f t="shared" si="8"/>
        <v>0</v>
      </c>
      <c r="E126" s="200">
        <f t="shared" si="9"/>
        <v>0</v>
      </c>
      <c r="F126" s="199">
        <f t="shared" si="10"/>
        <v>0</v>
      </c>
      <c r="G126" s="184">
        <f t="shared" si="11"/>
        <v>0</v>
      </c>
    </row>
    <row r="127" spans="1:7" ht="13" hidden="1" thickBot="1" x14ac:dyDescent="0.3">
      <c r="A127" s="19">
        <f t="shared" si="12"/>
        <v>107</v>
      </c>
      <c r="B127" s="199">
        <f t="shared" si="13"/>
        <v>0</v>
      </c>
      <c r="C127" s="199">
        <f t="shared" si="7"/>
        <v>0</v>
      </c>
      <c r="D127" s="199">
        <f t="shared" si="8"/>
        <v>0</v>
      </c>
      <c r="E127" s="200">
        <f t="shared" si="9"/>
        <v>0</v>
      </c>
      <c r="F127" s="199">
        <f t="shared" si="10"/>
        <v>0</v>
      </c>
      <c r="G127" s="184">
        <f t="shared" si="11"/>
        <v>0</v>
      </c>
    </row>
    <row r="128" spans="1:7" ht="13" hidden="1" thickBot="1" x14ac:dyDescent="0.3">
      <c r="A128" s="19">
        <f t="shared" si="12"/>
        <v>108</v>
      </c>
      <c r="B128" s="199">
        <f t="shared" si="13"/>
        <v>0</v>
      </c>
      <c r="C128" s="199">
        <f t="shared" si="7"/>
        <v>0</v>
      </c>
      <c r="D128" s="199">
        <f t="shared" si="8"/>
        <v>0</v>
      </c>
      <c r="E128" s="200">
        <f t="shared" si="9"/>
        <v>0</v>
      </c>
      <c r="F128" s="199">
        <f t="shared" si="10"/>
        <v>0</v>
      </c>
      <c r="G128" s="184">
        <f t="shared" si="11"/>
        <v>0</v>
      </c>
    </row>
    <row r="129" spans="1:7" ht="13" hidden="1" thickBot="1" x14ac:dyDescent="0.3">
      <c r="A129" s="19">
        <f t="shared" si="12"/>
        <v>109</v>
      </c>
      <c r="B129" s="199">
        <f t="shared" si="13"/>
        <v>0</v>
      </c>
      <c r="C129" s="199">
        <f t="shared" si="7"/>
        <v>0</v>
      </c>
      <c r="D129" s="199">
        <f t="shared" si="8"/>
        <v>0</v>
      </c>
      <c r="E129" s="200">
        <f t="shared" si="9"/>
        <v>0</v>
      </c>
      <c r="F129" s="199">
        <f t="shared" si="10"/>
        <v>0</v>
      </c>
      <c r="G129" s="184">
        <f t="shared" si="11"/>
        <v>0</v>
      </c>
    </row>
    <row r="130" spans="1:7" ht="13" hidden="1" thickBot="1" x14ac:dyDescent="0.3">
      <c r="A130" s="19">
        <f t="shared" si="12"/>
        <v>110</v>
      </c>
      <c r="B130" s="199">
        <f t="shared" si="13"/>
        <v>0</v>
      </c>
      <c r="C130" s="199">
        <f t="shared" si="7"/>
        <v>0</v>
      </c>
      <c r="D130" s="199">
        <f t="shared" si="8"/>
        <v>0</v>
      </c>
      <c r="E130" s="200">
        <f t="shared" si="9"/>
        <v>0</v>
      </c>
      <c r="F130" s="199">
        <f t="shared" si="10"/>
        <v>0</v>
      </c>
      <c r="G130" s="184">
        <f t="shared" si="11"/>
        <v>0</v>
      </c>
    </row>
    <row r="131" spans="1:7" ht="13" hidden="1" thickBot="1" x14ac:dyDescent="0.3">
      <c r="A131" s="19">
        <f t="shared" si="12"/>
        <v>111</v>
      </c>
      <c r="B131" s="199">
        <f t="shared" si="13"/>
        <v>0</v>
      </c>
      <c r="C131" s="199">
        <f t="shared" si="7"/>
        <v>0</v>
      </c>
      <c r="D131" s="199">
        <f t="shared" si="8"/>
        <v>0</v>
      </c>
      <c r="E131" s="200">
        <f t="shared" si="9"/>
        <v>0</v>
      </c>
      <c r="F131" s="199">
        <f t="shared" si="10"/>
        <v>0</v>
      </c>
      <c r="G131" s="184">
        <f t="shared" si="11"/>
        <v>0</v>
      </c>
    </row>
    <row r="132" spans="1:7" ht="13" hidden="1" thickBot="1" x14ac:dyDescent="0.3">
      <c r="A132" s="19">
        <f t="shared" si="12"/>
        <v>112</v>
      </c>
      <c r="B132" s="199">
        <f t="shared" si="13"/>
        <v>0</v>
      </c>
      <c r="C132" s="199">
        <f t="shared" si="7"/>
        <v>0</v>
      </c>
      <c r="D132" s="199">
        <f t="shared" si="8"/>
        <v>0</v>
      </c>
      <c r="E132" s="200">
        <f t="shared" si="9"/>
        <v>0</v>
      </c>
      <c r="F132" s="199">
        <f t="shared" si="10"/>
        <v>0</v>
      </c>
      <c r="G132" s="184">
        <f t="shared" si="11"/>
        <v>0</v>
      </c>
    </row>
    <row r="133" spans="1:7" ht="13" hidden="1" thickBot="1" x14ac:dyDescent="0.3">
      <c r="A133" s="19">
        <f t="shared" si="12"/>
        <v>113</v>
      </c>
      <c r="B133" s="199">
        <f t="shared" si="13"/>
        <v>0</v>
      </c>
      <c r="C133" s="199">
        <f t="shared" si="7"/>
        <v>0</v>
      </c>
      <c r="D133" s="199">
        <f t="shared" si="8"/>
        <v>0</v>
      </c>
      <c r="E133" s="200">
        <f t="shared" si="9"/>
        <v>0</v>
      </c>
      <c r="F133" s="199">
        <f t="shared" si="10"/>
        <v>0</v>
      </c>
      <c r="G133" s="184">
        <f t="shared" si="11"/>
        <v>0</v>
      </c>
    </row>
    <row r="134" spans="1:7" ht="13" hidden="1" thickBot="1" x14ac:dyDescent="0.3">
      <c r="A134" s="19">
        <f t="shared" si="12"/>
        <v>114</v>
      </c>
      <c r="B134" s="199">
        <f t="shared" si="13"/>
        <v>0</v>
      </c>
      <c r="C134" s="199">
        <f t="shared" si="7"/>
        <v>0</v>
      </c>
      <c r="D134" s="199">
        <f t="shared" si="8"/>
        <v>0</v>
      </c>
      <c r="E134" s="200">
        <f t="shared" si="9"/>
        <v>0</v>
      </c>
      <c r="F134" s="199">
        <f t="shared" si="10"/>
        <v>0</v>
      </c>
      <c r="G134" s="184">
        <f t="shared" si="11"/>
        <v>0</v>
      </c>
    </row>
    <row r="135" spans="1:7" ht="13" hidden="1" thickBot="1" x14ac:dyDescent="0.3">
      <c r="A135" s="19">
        <f t="shared" si="12"/>
        <v>115</v>
      </c>
      <c r="B135" s="199">
        <f t="shared" si="13"/>
        <v>0</v>
      </c>
      <c r="C135" s="199">
        <f t="shared" si="7"/>
        <v>0</v>
      </c>
      <c r="D135" s="199">
        <f t="shared" si="8"/>
        <v>0</v>
      </c>
      <c r="E135" s="200">
        <f t="shared" si="9"/>
        <v>0</v>
      </c>
      <c r="F135" s="199">
        <f t="shared" si="10"/>
        <v>0</v>
      </c>
      <c r="G135" s="184">
        <f t="shared" si="11"/>
        <v>0</v>
      </c>
    </row>
    <row r="136" spans="1:7" ht="13" hidden="1" thickBot="1" x14ac:dyDescent="0.3">
      <c r="A136" s="19">
        <f t="shared" si="12"/>
        <v>116</v>
      </c>
      <c r="B136" s="199">
        <f t="shared" si="13"/>
        <v>0</v>
      </c>
      <c r="C136" s="199">
        <f t="shared" si="7"/>
        <v>0</v>
      </c>
      <c r="D136" s="199">
        <f t="shared" si="8"/>
        <v>0</v>
      </c>
      <c r="E136" s="200">
        <f t="shared" si="9"/>
        <v>0</v>
      </c>
      <c r="F136" s="199">
        <f t="shared" si="10"/>
        <v>0</v>
      </c>
      <c r="G136" s="184">
        <f t="shared" si="11"/>
        <v>0</v>
      </c>
    </row>
    <row r="137" spans="1:7" ht="13" hidden="1" thickBot="1" x14ac:dyDescent="0.3">
      <c r="A137" s="19">
        <f t="shared" si="12"/>
        <v>117</v>
      </c>
      <c r="B137" s="199">
        <f t="shared" si="13"/>
        <v>0</v>
      </c>
      <c r="C137" s="199">
        <f t="shared" si="7"/>
        <v>0</v>
      </c>
      <c r="D137" s="199">
        <f t="shared" si="8"/>
        <v>0</v>
      </c>
      <c r="E137" s="200">
        <f t="shared" si="9"/>
        <v>0</v>
      </c>
      <c r="F137" s="199">
        <f t="shared" si="10"/>
        <v>0</v>
      </c>
      <c r="G137" s="184">
        <f t="shared" si="11"/>
        <v>0</v>
      </c>
    </row>
    <row r="138" spans="1:7" ht="13" hidden="1" thickBot="1" x14ac:dyDescent="0.3">
      <c r="A138" s="19">
        <f t="shared" si="12"/>
        <v>118</v>
      </c>
      <c r="B138" s="199">
        <f t="shared" si="13"/>
        <v>0</v>
      </c>
      <c r="C138" s="199">
        <f t="shared" si="7"/>
        <v>0</v>
      </c>
      <c r="D138" s="199">
        <f t="shared" si="8"/>
        <v>0</v>
      </c>
      <c r="E138" s="200">
        <f t="shared" si="9"/>
        <v>0</v>
      </c>
      <c r="F138" s="199">
        <f t="shared" si="10"/>
        <v>0</v>
      </c>
      <c r="G138" s="184">
        <f t="shared" si="11"/>
        <v>0</v>
      </c>
    </row>
    <row r="139" spans="1:7" ht="13" hidden="1" thickBot="1" x14ac:dyDescent="0.3">
      <c r="A139" s="19">
        <f t="shared" si="12"/>
        <v>119</v>
      </c>
      <c r="B139" s="199">
        <f t="shared" si="13"/>
        <v>0</v>
      </c>
      <c r="C139" s="199">
        <f t="shared" si="7"/>
        <v>0</v>
      </c>
      <c r="D139" s="199">
        <f t="shared" si="8"/>
        <v>0</v>
      </c>
      <c r="E139" s="200">
        <f t="shared" si="9"/>
        <v>0</v>
      </c>
      <c r="F139" s="199">
        <f t="shared" si="10"/>
        <v>0</v>
      </c>
      <c r="G139" s="184">
        <f t="shared" si="11"/>
        <v>0</v>
      </c>
    </row>
    <row r="140" spans="1:7" ht="13" hidden="1" thickBot="1" x14ac:dyDescent="0.3">
      <c r="A140" s="19">
        <f t="shared" si="12"/>
        <v>120</v>
      </c>
      <c r="B140" s="199">
        <f t="shared" si="13"/>
        <v>0</v>
      </c>
      <c r="C140" s="199">
        <f t="shared" si="7"/>
        <v>0</v>
      </c>
      <c r="D140" s="199">
        <f t="shared" si="8"/>
        <v>0</v>
      </c>
      <c r="E140" s="200">
        <f t="shared" si="9"/>
        <v>0</v>
      </c>
      <c r="F140" s="199">
        <f t="shared" si="10"/>
        <v>0</v>
      </c>
      <c r="G140" s="184">
        <f t="shared" si="11"/>
        <v>0</v>
      </c>
    </row>
    <row r="141" spans="1:7" ht="13" hidden="1" thickBot="1" x14ac:dyDescent="0.3">
      <c r="A141" s="19">
        <f t="shared" si="12"/>
        <v>121</v>
      </c>
      <c r="B141" s="199">
        <f t="shared" si="13"/>
        <v>0</v>
      </c>
      <c r="C141" s="199">
        <f t="shared" si="7"/>
        <v>0</v>
      </c>
      <c r="D141" s="199">
        <f t="shared" si="8"/>
        <v>0</v>
      </c>
      <c r="E141" s="200">
        <f t="shared" si="9"/>
        <v>0</v>
      </c>
      <c r="F141" s="199">
        <f t="shared" si="10"/>
        <v>0</v>
      </c>
      <c r="G141" s="184">
        <f t="shared" si="11"/>
        <v>0</v>
      </c>
    </row>
    <row r="142" spans="1:7" ht="13" hidden="1" thickBot="1" x14ac:dyDescent="0.3">
      <c r="A142" s="19">
        <f t="shared" si="12"/>
        <v>122</v>
      </c>
      <c r="B142" s="199">
        <f t="shared" si="13"/>
        <v>0</v>
      </c>
      <c r="C142" s="199">
        <f t="shared" si="7"/>
        <v>0</v>
      </c>
      <c r="D142" s="199">
        <f t="shared" si="8"/>
        <v>0</v>
      </c>
      <c r="E142" s="200">
        <f t="shared" si="9"/>
        <v>0</v>
      </c>
      <c r="F142" s="199">
        <f t="shared" si="10"/>
        <v>0</v>
      </c>
      <c r="G142" s="184">
        <f t="shared" si="11"/>
        <v>0</v>
      </c>
    </row>
    <row r="143" spans="1:7" ht="13" hidden="1" thickBot="1" x14ac:dyDescent="0.3">
      <c r="A143" s="19">
        <f t="shared" si="12"/>
        <v>123</v>
      </c>
      <c r="B143" s="199">
        <f t="shared" si="13"/>
        <v>0</v>
      </c>
      <c r="C143" s="199">
        <f t="shared" si="7"/>
        <v>0</v>
      </c>
      <c r="D143" s="199">
        <f t="shared" si="8"/>
        <v>0</v>
      </c>
      <c r="E143" s="200">
        <f t="shared" si="9"/>
        <v>0</v>
      </c>
      <c r="F143" s="199">
        <f t="shared" si="10"/>
        <v>0</v>
      </c>
      <c r="G143" s="184">
        <f t="shared" si="11"/>
        <v>0</v>
      </c>
    </row>
    <row r="144" spans="1:7" ht="13" hidden="1" thickBot="1" x14ac:dyDescent="0.3">
      <c r="A144" s="19">
        <f t="shared" si="12"/>
        <v>124</v>
      </c>
      <c r="B144" s="199">
        <f t="shared" si="13"/>
        <v>0</v>
      </c>
      <c r="C144" s="199">
        <f t="shared" si="7"/>
        <v>0</v>
      </c>
      <c r="D144" s="199">
        <f t="shared" si="8"/>
        <v>0</v>
      </c>
      <c r="E144" s="200">
        <f t="shared" si="9"/>
        <v>0</v>
      </c>
      <c r="F144" s="199">
        <f t="shared" si="10"/>
        <v>0</v>
      </c>
      <c r="G144" s="184">
        <f t="shared" si="11"/>
        <v>0</v>
      </c>
    </row>
    <row r="145" spans="1:7" ht="13" hidden="1" thickBot="1" x14ac:dyDescent="0.3">
      <c r="A145" s="19">
        <f t="shared" si="12"/>
        <v>125</v>
      </c>
      <c r="B145" s="199">
        <f t="shared" si="13"/>
        <v>0</v>
      </c>
      <c r="C145" s="199">
        <f t="shared" si="7"/>
        <v>0</v>
      </c>
      <c r="D145" s="199">
        <f t="shared" si="8"/>
        <v>0</v>
      </c>
      <c r="E145" s="200">
        <f t="shared" si="9"/>
        <v>0</v>
      </c>
      <c r="F145" s="199">
        <f t="shared" si="10"/>
        <v>0</v>
      </c>
      <c r="G145" s="184">
        <f t="shared" si="11"/>
        <v>0</v>
      </c>
    </row>
    <row r="146" spans="1:7" ht="13" hidden="1" thickBot="1" x14ac:dyDescent="0.3">
      <c r="A146" s="19">
        <f t="shared" si="12"/>
        <v>126</v>
      </c>
      <c r="B146" s="199">
        <f t="shared" si="13"/>
        <v>0</v>
      </c>
      <c r="C146" s="199">
        <f t="shared" si="7"/>
        <v>0</v>
      </c>
      <c r="D146" s="199">
        <f t="shared" si="8"/>
        <v>0</v>
      </c>
      <c r="E146" s="200">
        <f t="shared" si="9"/>
        <v>0</v>
      </c>
      <c r="F146" s="199">
        <f t="shared" si="10"/>
        <v>0</v>
      </c>
      <c r="G146" s="184">
        <f t="shared" si="11"/>
        <v>0</v>
      </c>
    </row>
    <row r="147" spans="1:7" ht="13" hidden="1" thickBot="1" x14ac:dyDescent="0.3">
      <c r="A147" s="19">
        <f t="shared" si="12"/>
        <v>127</v>
      </c>
      <c r="B147" s="199">
        <f t="shared" si="13"/>
        <v>0</v>
      </c>
      <c r="C147" s="199">
        <f t="shared" si="7"/>
        <v>0</v>
      </c>
      <c r="D147" s="199">
        <f t="shared" si="8"/>
        <v>0</v>
      </c>
      <c r="E147" s="200">
        <f t="shared" si="9"/>
        <v>0</v>
      </c>
      <c r="F147" s="199">
        <f t="shared" si="10"/>
        <v>0</v>
      </c>
      <c r="G147" s="184">
        <f t="shared" si="11"/>
        <v>0</v>
      </c>
    </row>
    <row r="148" spans="1:7" ht="13" hidden="1" thickBot="1" x14ac:dyDescent="0.3">
      <c r="A148" s="19">
        <f t="shared" si="12"/>
        <v>128</v>
      </c>
      <c r="B148" s="199">
        <f t="shared" si="13"/>
        <v>0</v>
      </c>
      <c r="C148" s="199">
        <f t="shared" si="7"/>
        <v>0</v>
      </c>
      <c r="D148" s="199">
        <f t="shared" si="8"/>
        <v>0</v>
      </c>
      <c r="E148" s="200">
        <f t="shared" si="9"/>
        <v>0</v>
      </c>
      <c r="F148" s="199">
        <f t="shared" si="10"/>
        <v>0</v>
      </c>
      <c r="G148" s="184">
        <f t="shared" si="11"/>
        <v>0</v>
      </c>
    </row>
    <row r="149" spans="1:7" ht="13" hidden="1" thickBot="1" x14ac:dyDescent="0.3">
      <c r="A149" s="19">
        <f t="shared" si="12"/>
        <v>129</v>
      </c>
      <c r="B149" s="199">
        <f t="shared" si="13"/>
        <v>0</v>
      </c>
      <c r="C149" s="199">
        <f t="shared" ref="C149:C212" si="14">IF(A149&lt;=$D$9,$D$14*-1,0)</f>
        <v>0</v>
      </c>
      <c r="D149" s="199">
        <f t="shared" ref="D149:D212" si="15">IF(A149&gt;$D$9,0,$D$11*-1)</f>
        <v>0</v>
      </c>
      <c r="E149" s="200">
        <f t="shared" ref="E149:E212" si="16">B149*$D$10</f>
        <v>0</v>
      </c>
      <c r="F149" s="199">
        <f t="shared" ref="F149:F212" si="17">D149-E149</f>
        <v>0</v>
      </c>
      <c r="G149" s="184">
        <f t="shared" ref="G149:G212" si="18">B149-F149</f>
        <v>0</v>
      </c>
    </row>
    <row r="150" spans="1:7" ht="13" hidden="1" thickBot="1" x14ac:dyDescent="0.3">
      <c r="A150" s="19">
        <f t="shared" ref="A150:A213" si="19">A149+1</f>
        <v>130</v>
      </c>
      <c r="B150" s="199">
        <f t="shared" ref="B150:B213" si="20">IF(A150&lt;=$D$9,G149,0)</f>
        <v>0</v>
      </c>
      <c r="C150" s="199">
        <f t="shared" si="14"/>
        <v>0</v>
      </c>
      <c r="D150" s="199">
        <f t="shared" si="15"/>
        <v>0</v>
      </c>
      <c r="E150" s="200">
        <f t="shared" si="16"/>
        <v>0</v>
      </c>
      <c r="F150" s="199">
        <f t="shared" si="17"/>
        <v>0</v>
      </c>
      <c r="G150" s="184">
        <f t="shared" si="18"/>
        <v>0</v>
      </c>
    </row>
    <row r="151" spans="1:7" ht="13" hidden="1" thickBot="1" x14ac:dyDescent="0.3">
      <c r="A151" s="19">
        <f t="shared" si="19"/>
        <v>131</v>
      </c>
      <c r="B151" s="199">
        <f t="shared" si="20"/>
        <v>0</v>
      </c>
      <c r="C151" s="199">
        <f t="shared" si="14"/>
        <v>0</v>
      </c>
      <c r="D151" s="199">
        <f t="shared" si="15"/>
        <v>0</v>
      </c>
      <c r="E151" s="200">
        <f t="shared" si="16"/>
        <v>0</v>
      </c>
      <c r="F151" s="199">
        <f t="shared" si="17"/>
        <v>0</v>
      </c>
      <c r="G151" s="184">
        <f t="shared" si="18"/>
        <v>0</v>
      </c>
    </row>
    <row r="152" spans="1:7" ht="13" hidden="1" thickBot="1" x14ac:dyDescent="0.3">
      <c r="A152" s="19">
        <f t="shared" si="19"/>
        <v>132</v>
      </c>
      <c r="B152" s="199">
        <f t="shared" si="20"/>
        <v>0</v>
      </c>
      <c r="C152" s="199">
        <f t="shared" si="14"/>
        <v>0</v>
      </c>
      <c r="D152" s="199">
        <f t="shared" si="15"/>
        <v>0</v>
      </c>
      <c r="E152" s="200">
        <f t="shared" si="16"/>
        <v>0</v>
      </c>
      <c r="F152" s="199">
        <f t="shared" si="17"/>
        <v>0</v>
      </c>
      <c r="G152" s="184">
        <f t="shared" si="18"/>
        <v>0</v>
      </c>
    </row>
    <row r="153" spans="1:7" ht="13" hidden="1" thickBot="1" x14ac:dyDescent="0.3">
      <c r="A153" s="19">
        <f t="shared" si="19"/>
        <v>133</v>
      </c>
      <c r="B153" s="199">
        <f t="shared" si="20"/>
        <v>0</v>
      </c>
      <c r="C153" s="199">
        <f t="shared" si="14"/>
        <v>0</v>
      </c>
      <c r="D153" s="199">
        <f t="shared" si="15"/>
        <v>0</v>
      </c>
      <c r="E153" s="200">
        <f t="shared" si="16"/>
        <v>0</v>
      </c>
      <c r="F153" s="199">
        <f t="shared" si="17"/>
        <v>0</v>
      </c>
      <c r="G153" s="184">
        <f t="shared" si="18"/>
        <v>0</v>
      </c>
    </row>
    <row r="154" spans="1:7" ht="13" hidden="1" thickBot="1" x14ac:dyDescent="0.3">
      <c r="A154" s="19">
        <f t="shared" si="19"/>
        <v>134</v>
      </c>
      <c r="B154" s="199">
        <f t="shared" si="20"/>
        <v>0</v>
      </c>
      <c r="C154" s="199">
        <f t="shared" si="14"/>
        <v>0</v>
      </c>
      <c r="D154" s="199">
        <f t="shared" si="15"/>
        <v>0</v>
      </c>
      <c r="E154" s="200">
        <f t="shared" si="16"/>
        <v>0</v>
      </c>
      <c r="F154" s="199">
        <f t="shared" si="17"/>
        <v>0</v>
      </c>
      <c r="G154" s="184">
        <f t="shared" si="18"/>
        <v>0</v>
      </c>
    </row>
    <row r="155" spans="1:7" ht="13" hidden="1" thickBot="1" x14ac:dyDescent="0.3">
      <c r="A155" s="19">
        <f t="shared" si="19"/>
        <v>135</v>
      </c>
      <c r="B155" s="199">
        <f t="shared" si="20"/>
        <v>0</v>
      </c>
      <c r="C155" s="199">
        <f t="shared" si="14"/>
        <v>0</v>
      </c>
      <c r="D155" s="199">
        <f t="shared" si="15"/>
        <v>0</v>
      </c>
      <c r="E155" s="200">
        <f t="shared" si="16"/>
        <v>0</v>
      </c>
      <c r="F155" s="199">
        <f t="shared" si="17"/>
        <v>0</v>
      </c>
      <c r="G155" s="184">
        <f t="shared" si="18"/>
        <v>0</v>
      </c>
    </row>
    <row r="156" spans="1:7" ht="13" hidden="1" thickBot="1" x14ac:dyDescent="0.3">
      <c r="A156" s="19">
        <f t="shared" si="19"/>
        <v>136</v>
      </c>
      <c r="B156" s="199">
        <f t="shared" si="20"/>
        <v>0</v>
      </c>
      <c r="C156" s="199">
        <f t="shared" si="14"/>
        <v>0</v>
      </c>
      <c r="D156" s="199">
        <f t="shared" si="15"/>
        <v>0</v>
      </c>
      <c r="E156" s="200">
        <f t="shared" si="16"/>
        <v>0</v>
      </c>
      <c r="F156" s="199">
        <f t="shared" si="17"/>
        <v>0</v>
      </c>
      <c r="G156" s="184">
        <f t="shared" si="18"/>
        <v>0</v>
      </c>
    </row>
    <row r="157" spans="1:7" ht="13" hidden="1" thickBot="1" x14ac:dyDescent="0.3">
      <c r="A157" s="19">
        <f t="shared" si="19"/>
        <v>137</v>
      </c>
      <c r="B157" s="199">
        <f t="shared" si="20"/>
        <v>0</v>
      </c>
      <c r="C157" s="199">
        <f t="shared" si="14"/>
        <v>0</v>
      </c>
      <c r="D157" s="199">
        <f t="shared" si="15"/>
        <v>0</v>
      </c>
      <c r="E157" s="200">
        <f t="shared" si="16"/>
        <v>0</v>
      </c>
      <c r="F157" s="199">
        <f t="shared" si="17"/>
        <v>0</v>
      </c>
      <c r="G157" s="184">
        <f t="shared" si="18"/>
        <v>0</v>
      </c>
    </row>
    <row r="158" spans="1:7" ht="13" hidden="1" thickBot="1" x14ac:dyDescent="0.3">
      <c r="A158" s="19">
        <f t="shared" si="19"/>
        <v>138</v>
      </c>
      <c r="B158" s="199">
        <f t="shared" si="20"/>
        <v>0</v>
      </c>
      <c r="C158" s="199">
        <f t="shared" si="14"/>
        <v>0</v>
      </c>
      <c r="D158" s="199">
        <f t="shared" si="15"/>
        <v>0</v>
      </c>
      <c r="E158" s="200">
        <f t="shared" si="16"/>
        <v>0</v>
      </c>
      <c r="F158" s="199">
        <f t="shared" si="17"/>
        <v>0</v>
      </c>
      <c r="G158" s="184">
        <f t="shared" si="18"/>
        <v>0</v>
      </c>
    </row>
    <row r="159" spans="1:7" ht="13" hidden="1" thickBot="1" x14ac:dyDescent="0.3">
      <c r="A159" s="19">
        <f t="shared" si="19"/>
        <v>139</v>
      </c>
      <c r="B159" s="199">
        <f t="shared" si="20"/>
        <v>0</v>
      </c>
      <c r="C159" s="199">
        <f t="shared" si="14"/>
        <v>0</v>
      </c>
      <c r="D159" s="199">
        <f t="shared" si="15"/>
        <v>0</v>
      </c>
      <c r="E159" s="200">
        <f t="shared" si="16"/>
        <v>0</v>
      </c>
      <c r="F159" s="199">
        <f t="shared" si="17"/>
        <v>0</v>
      </c>
      <c r="G159" s="184">
        <f t="shared" si="18"/>
        <v>0</v>
      </c>
    </row>
    <row r="160" spans="1:7" ht="13" hidden="1" thickBot="1" x14ac:dyDescent="0.3">
      <c r="A160" s="19">
        <f t="shared" si="19"/>
        <v>140</v>
      </c>
      <c r="B160" s="199">
        <f t="shared" si="20"/>
        <v>0</v>
      </c>
      <c r="C160" s="199">
        <f t="shared" si="14"/>
        <v>0</v>
      </c>
      <c r="D160" s="199">
        <f t="shared" si="15"/>
        <v>0</v>
      </c>
      <c r="E160" s="200">
        <f t="shared" si="16"/>
        <v>0</v>
      </c>
      <c r="F160" s="199">
        <f t="shared" si="17"/>
        <v>0</v>
      </c>
      <c r="G160" s="184">
        <f t="shared" si="18"/>
        <v>0</v>
      </c>
    </row>
    <row r="161" spans="1:7" ht="13" hidden="1" thickBot="1" x14ac:dyDescent="0.3">
      <c r="A161" s="19">
        <f t="shared" si="19"/>
        <v>141</v>
      </c>
      <c r="B161" s="199">
        <f t="shared" si="20"/>
        <v>0</v>
      </c>
      <c r="C161" s="199">
        <f t="shared" si="14"/>
        <v>0</v>
      </c>
      <c r="D161" s="199">
        <f t="shared" si="15"/>
        <v>0</v>
      </c>
      <c r="E161" s="200">
        <f t="shared" si="16"/>
        <v>0</v>
      </c>
      <c r="F161" s="199">
        <f t="shared" si="17"/>
        <v>0</v>
      </c>
      <c r="G161" s="184">
        <f t="shared" si="18"/>
        <v>0</v>
      </c>
    </row>
    <row r="162" spans="1:7" ht="13" hidden="1" thickBot="1" x14ac:dyDescent="0.3">
      <c r="A162" s="19">
        <f t="shared" si="19"/>
        <v>142</v>
      </c>
      <c r="B162" s="199">
        <f t="shared" si="20"/>
        <v>0</v>
      </c>
      <c r="C162" s="199">
        <f t="shared" si="14"/>
        <v>0</v>
      </c>
      <c r="D162" s="199">
        <f t="shared" si="15"/>
        <v>0</v>
      </c>
      <c r="E162" s="200">
        <f t="shared" si="16"/>
        <v>0</v>
      </c>
      <c r="F162" s="199">
        <f t="shared" si="17"/>
        <v>0</v>
      </c>
      <c r="G162" s="184">
        <f t="shared" si="18"/>
        <v>0</v>
      </c>
    </row>
    <row r="163" spans="1:7" ht="13" hidden="1" thickBot="1" x14ac:dyDescent="0.3">
      <c r="A163" s="19">
        <f t="shared" si="19"/>
        <v>143</v>
      </c>
      <c r="B163" s="199">
        <f t="shared" si="20"/>
        <v>0</v>
      </c>
      <c r="C163" s="199">
        <f t="shared" si="14"/>
        <v>0</v>
      </c>
      <c r="D163" s="199">
        <f t="shared" si="15"/>
        <v>0</v>
      </c>
      <c r="E163" s="200">
        <f t="shared" si="16"/>
        <v>0</v>
      </c>
      <c r="F163" s="199">
        <f t="shared" si="17"/>
        <v>0</v>
      </c>
      <c r="G163" s="184">
        <f t="shared" si="18"/>
        <v>0</v>
      </c>
    </row>
    <row r="164" spans="1:7" ht="13" hidden="1" thickBot="1" x14ac:dyDescent="0.3">
      <c r="A164" s="19">
        <f t="shared" si="19"/>
        <v>144</v>
      </c>
      <c r="B164" s="199">
        <f t="shared" si="20"/>
        <v>0</v>
      </c>
      <c r="C164" s="199">
        <f t="shared" si="14"/>
        <v>0</v>
      </c>
      <c r="D164" s="199">
        <f t="shared" si="15"/>
        <v>0</v>
      </c>
      <c r="E164" s="200">
        <f t="shared" si="16"/>
        <v>0</v>
      </c>
      <c r="F164" s="199">
        <f t="shared" si="17"/>
        <v>0</v>
      </c>
      <c r="G164" s="184">
        <f t="shared" si="18"/>
        <v>0</v>
      </c>
    </row>
    <row r="165" spans="1:7" ht="13" hidden="1" thickBot="1" x14ac:dyDescent="0.3">
      <c r="A165" s="19">
        <f t="shared" si="19"/>
        <v>145</v>
      </c>
      <c r="B165" s="199">
        <f t="shared" si="20"/>
        <v>0</v>
      </c>
      <c r="C165" s="199">
        <f t="shared" si="14"/>
        <v>0</v>
      </c>
      <c r="D165" s="199">
        <f t="shared" si="15"/>
        <v>0</v>
      </c>
      <c r="E165" s="200">
        <f t="shared" si="16"/>
        <v>0</v>
      </c>
      <c r="F165" s="199">
        <f t="shared" si="17"/>
        <v>0</v>
      </c>
      <c r="G165" s="184">
        <f t="shared" si="18"/>
        <v>0</v>
      </c>
    </row>
    <row r="166" spans="1:7" ht="13" hidden="1" thickBot="1" x14ac:dyDescent="0.3">
      <c r="A166" s="19">
        <f t="shared" si="19"/>
        <v>146</v>
      </c>
      <c r="B166" s="199">
        <f t="shared" si="20"/>
        <v>0</v>
      </c>
      <c r="C166" s="199">
        <f t="shared" si="14"/>
        <v>0</v>
      </c>
      <c r="D166" s="199">
        <f t="shared" si="15"/>
        <v>0</v>
      </c>
      <c r="E166" s="200">
        <f t="shared" si="16"/>
        <v>0</v>
      </c>
      <c r="F166" s="199">
        <f t="shared" si="17"/>
        <v>0</v>
      </c>
      <c r="G166" s="184">
        <f t="shared" si="18"/>
        <v>0</v>
      </c>
    </row>
    <row r="167" spans="1:7" ht="13" hidden="1" thickBot="1" x14ac:dyDescent="0.3">
      <c r="A167" s="19">
        <f t="shared" si="19"/>
        <v>147</v>
      </c>
      <c r="B167" s="199">
        <f t="shared" si="20"/>
        <v>0</v>
      </c>
      <c r="C167" s="199">
        <f t="shared" si="14"/>
        <v>0</v>
      </c>
      <c r="D167" s="199">
        <f t="shared" si="15"/>
        <v>0</v>
      </c>
      <c r="E167" s="200">
        <f t="shared" si="16"/>
        <v>0</v>
      </c>
      <c r="F167" s="199">
        <f t="shared" si="17"/>
        <v>0</v>
      </c>
      <c r="G167" s="184">
        <f t="shared" si="18"/>
        <v>0</v>
      </c>
    </row>
    <row r="168" spans="1:7" ht="13" hidden="1" thickBot="1" x14ac:dyDescent="0.3">
      <c r="A168" s="19">
        <f t="shared" si="19"/>
        <v>148</v>
      </c>
      <c r="B168" s="199">
        <f t="shared" si="20"/>
        <v>0</v>
      </c>
      <c r="C168" s="199">
        <f t="shared" si="14"/>
        <v>0</v>
      </c>
      <c r="D168" s="199">
        <f t="shared" si="15"/>
        <v>0</v>
      </c>
      <c r="E168" s="200">
        <f t="shared" si="16"/>
        <v>0</v>
      </c>
      <c r="F168" s="199">
        <f t="shared" si="17"/>
        <v>0</v>
      </c>
      <c r="G168" s="184">
        <f t="shared" si="18"/>
        <v>0</v>
      </c>
    </row>
    <row r="169" spans="1:7" ht="13" hidden="1" thickBot="1" x14ac:dyDescent="0.3">
      <c r="A169" s="19">
        <f t="shared" si="19"/>
        <v>149</v>
      </c>
      <c r="B169" s="199">
        <f t="shared" si="20"/>
        <v>0</v>
      </c>
      <c r="C169" s="199">
        <f t="shared" si="14"/>
        <v>0</v>
      </c>
      <c r="D169" s="199">
        <f t="shared" si="15"/>
        <v>0</v>
      </c>
      <c r="E169" s="200">
        <f t="shared" si="16"/>
        <v>0</v>
      </c>
      <c r="F169" s="199">
        <f t="shared" si="17"/>
        <v>0</v>
      </c>
      <c r="G169" s="184">
        <f t="shared" si="18"/>
        <v>0</v>
      </c>
    </row>
    <row r="170" spans="1:7" ht="13" hidden="1" thickBot="1" x14ac:dyDescent="0.3">
      <c r="A170" s="19">
        <f t="shared" si="19"/>
        <v>150</v>
      </c>
      <c r="B170" s="199">
        <f t="shared" si="20"/>
        <v>0</v>
      </c>
      <c r="C170" s="199">
        <f t="shared" si="14"/>
        <v>0</v>
      </c>
      <c r="D170" s="199">
        <f t="shared" si="15"/>
        <v>0</v>
      </c>
      <c r="E170" s="200">
        <f t="shared" si="16"/>
        <v>0</v>
      </c>
      <c r="F170" s="199">
        <f t="shared" si="17"/>
        <v>0</v>
      </c>
      <c r="G170" s="184">
        <f t="shared" si="18"/>
        <v>0</v>
      </c>
    </row>
    <row r="171" spans="1:7" ht="13" hidden="1" thickBot="1" x14ac:dyDescent="0.3">
      <c r="A171" s="19">
        <f t="shared" si="19"/>
        <v>151</v>
      </c>
      <c r="B171" s="199">
        <f t="shared" si="20"/>
        <v>0</v>
      </c>
      <c r="C171" s="199">
        <f t="shared" si="14"/>
        <v>0</v>
      </c>
      <c r="D171" s="199">
        <f t="shared" si="15"/>
        <v>0</v>
      </c>
      <c r="E171" s="200">
        <f t="shared" si="16"/>
        <v>0</v>
      </c>
      <c r="F171" s="199">
        <f t="shared" si="17"/>
        <v>0</v>
      </c>
      <c r="G171" s="184">
        <f t="shared" si="18"/>
        <v>0</v>
      </c>
    </row>
    <row r="172" spans="1:7" ht="13" hidden="1" thickBot="1" x14ac:dyDescent="0.3">
      <c r="A172" s="19">
        <f t="shared" si="19"/>
        <v>152</v>
      </c>
      <c r="B172" s="199">
        <f t="shared" si="20"/>
        <v>0</v>
      </c>
      <c r="C172" s="199">
        <f t="shared" si="14"/>
        <v>0</v>
      </c>
      <c r="D172" s="199">
        <f t="shared" si="15"/>
        <v>0</v>
      </c>
      <c r="E172" s="200">
        <f t="shared" si="16"/>
        <v>0</v>
      </c>
      <c r="F172" s="199">
        <f t="shared" si="17"/>
        <v>0</v>
      </c>
      <c r="G172" s="184">
        <f t="shared" si="18"/>
        <v>0</v>
      </c>
    </row>
    <row r="173" spans="1:7" ht="13" hidden="1" thickBot="1" x14ac:dyDescent="0.3">
      <c r="A173" s="19">
        <f t="shared" si="19"/>
        <v>153</v>
      </c>
      <c r="B173" s="199">
        <f t="shared" si="20"/>
        <v>0</v>
      </c>
      <c r="C173" s="199">
        <f t="shared" si="14"/>
        <v>0</v>
      </c>
      <c r="D173" s="199">
        <f t="shared" si="15"/>
        <v>0</v>
      </c>
      <c r="E173" s="200">
        <f t="shared" si="16"/>
        <v>0</v>
      </c>
      <c r="F173" s="199">
        <f t="shared" si="17"/>
        <v>0</v>
      </c>
      <c r="G173" s="184">
        <f t="shared" si="18"/>
        <v>0</v>
      </c>
    </row>
    <row r="174" spans="1:7" ht="13" hidden="1" thickBot="1" x14ac:dyDescent="0.3">
      <c r="A174" s="19">
        <f t="shared" si="19"/>
        <v>154</v>
      </c>
      <c r="B174" s="199">
        <f t="shared" si="20"/>
        <v>0</v>
      </c>
      <c r="C174" s="199">
        <f t="shared" si="14"/>
        <v>0</v>
      </c>
      <c r="D174" s="199">
        <f t="shared" si="15"/>
        <v>0</v>
      </c>
      <c r="E174" s="200">
        <f t="shared" si="16"/>
        <v>0</v>
      </c>
      <c r="F174" s="199">
        <f t="shared" si="17"/>
        <v>0</v>
      </c>
      <c r="G174" s="184">
        <f t="shared" si="18"/>
        <v>0</v>
      </c>
    </row>
    <row r="175" spans="1:7" ht="13" hidden="1" thickBot="1" x14ac:dyDescent="0.3">
      <c r="A175" s="19">
        <f t="shared" si="19"/>
        <v>155</v>
      </c>
      <c r="B175" s="199">
        <f t="shared" si="20"/>
        <v>0</v>
      </c>
      <c r="C175" s="199">
        <f t="shared" si="14"/>
        <v>0</v>
      </c>
      <c r="D175" s="199">
        <f t="shared" si="15"/>
        <v>0</v>
      </c>
      <c r="E175" s="200">
        <f t="shared" si="16"/>
        <v>0</v>
      </c>
      <c r="F175" s="199">
        <f t="shared" si="17"/>
        <v>0</v>
      </c>
      <c r="G175" s="184">
        <f t="shared" si="18"/>
        <v>0</v>
      </c>
    </row>
    <row r="176" spans="1:7" ht="13" hidden="1" thickBot="1" x14ac:dyDescent="0.3">
      <c r="A176" s="19">
        <f t="shared" si="19"/>
        <v>156</v>
      </c>
      <c r="B176" s="199">
        <f t="shared" si="20"/>
        <v>0</v>
      </c>
      <c r="C176" s="199">
        <f t="shared" si="14"/>
        <v>0</v>
      </c>
      <c r="D176" s="199">
        <f t="shared" si="15"/>
        <v>0</v>
      </c>
      <c r="E176" s="200">
        <f t="shared" si="16"/>
        <v>0</v>
      </c>
      <c r="F176" s="199">
        <f t="shared" si="17"/>
        <v>0</v>
      </c>
      <c r="G176" s="184">
        <f t="shared" si="18"/>
        <v>0</v>
      </c>
    </row>
    <row r="177" spans="1:7" ht="13" hidden="1" thickBot="1" x14ac:dyDescent="0.3">
      <c r="A177" s="19">
        <f t="shared" si="19"/>
        <v>157</v>
      </c>
      <c r="B177" s="199">
        <f t="shared" si="20"/>
        <v>0</v>
      </c>
      <c r="C177" s="199">
        <f t="shared" si="14"/>
        <v>0</v>
      </c>
      <c r="D177" s="199">
        <f t="shared" si="15"/>
        <v>0</v>
      </c>
      <c r="E177" s="200">
        <f t="shared" si="16"/>
        <v>0</v>
      </c>
      <c r="F177" s="199">
        <f t="shared" si="17"/>
        <v>0</v>
      </c>
      <c r="G177" s="184">
        <f t="shared" si="18"/>
        <v>0</v>
      </c>
    </row>
    <row r="178" spans="1:7" ht="13" hidden="1" thickBot="1" x14ac:dyDescent="0.3">
      <c r="A178" s="19">
        <f t="shared" si="19"/>
        <v>158</v>
      </c>
      <c r="B178" s="199">
        <f t="shared" si="20"/>
        <v>0</v>
      </c>
      <c r="C178" s="199">
        <f t="shared" si="14"/>
        <v>0</v>
      </c>
      <c r="D178" s="199">
        <f t="shared" si="15"/>
        <v>0</v>
      </c>
      <c r="E178" s="200">
        <f t="shared" si="16"/>
        <v>0</v>
      </c>
      <c r="F178" s="199">
        <f t="shared" si="17"/>
        <v>0</v>
      </c>
      <c r="G178" s="184">
        <f t="shared" si="18"/>
        <v>0</v>
      </c>
    </row>
    <row r="179" spans="1:7" ht="13" hidden="1" thickBot="1" x14ac:dyDescent="0.3">
      <c r="A179" s="19">
        <f t="shared" si="19"/>
        <v>159</v>
      </c>
      <c r="B179" s="199">
        <f t="shared" si="20"/>
        <v>0</v>
      </c>
      <c r="C179" s="199">
        <f t="shared" si="14"/>
        <v>0</v>
      </c>
      <c r="D179" s="199">
        <f t="shared" si="15"/>
        <v>0</v>
      </c>
      <c r="E179" s="200">
        <f t="shared" si="16"/>
        <v>0</v>
      </c>
      <c r="F179" s="199">
        <f t="shared" si="17"/>
        <v>0</v>
      </c>
      <c r="G179" s="184">
        <f t="shared" si="18"/>
        <v>0</v>
      </c>
    </row>
    <row r="180" spans="1:7" ht="13" hidden="1" thickBot="1" x14ac:dyDescent="0.3">
      <c r="A180" s="19">
        <f t="shared" si="19"/>
        <v>160</v>
      </c>
      <c r="B180" s="199">
        <f t="shared" si="20"/>
        <v>0</v>
      </c>
      <c r="C180" s="199">
        <f t="shared" si="14"/>
        <v>0</v>
      </c>
      <c r="D180" s="199">
        <f t="shared" si="15"/>
        <v>0</v>
      </c>
      <c r="E180" s="200">
        <f t="shared" si="16"/>
        <v>0</v>
      </c>
      <c r="F180" s="199">
        <f t="shared" si="17"/>
        <v>0</v>
      </c>
      <c r="G180" s="184">
        <f t="shared" si="18"/>
        <v>0</v>
      </c>
    </row>
    <row r="181" spans="1:7" ht="13" hidden="1" thickBot="1" x14ac:dyDescent="0.3">
      <c r="A181" s="19">
        <f t="shared" si="19"/>
        <v>161</v>
      </c>
      <c r="B181" s="199">
        <f t="shared" si="20"/>
        <v>0</v>
      </c>
      <c r="C181" s="199">
        <f t="shared" si="14"/>
        <v>0</v>
      </c>
      <c r="D181" s="199">
        <f t="shared" si="15"/>
        <v>0</v>
      </c>
      <c r="E181" s="200">
        <f t="shared" si="16"/>
        <v>0</v>
      </c>
      <c r="F181" s="199">
        <f t="shared" si="17"/>
        <v>0</v>
      </c>
      <c r="G181" s="184">
        <f t="shared" si="18"/>
        <v>0</v>
      </c>
    </row>
    <row r="182" spans="1:7" ht="13" hidden="1" thickBot="1" x14ac:dyDescent="0.3">
      <c r="A182" s="19">
        <f t="shared" si="19"/>
        <v>162</v>
      </c>
      <c r="B182" s="199">
        <f t="shared" si="20"/>
        <v>0</v>
      </c>
      <c r="C182" s="199">
        <f t="shared" si="14"/>
        <v>0</v>
      </c>
      <c r="D182" s="199">
        <f t="shared" si="15"/>
        <v>0</v>
      </c>
      <c r="E182" s="200">
        <f t="shared" si="16"/>
        <v>0</v>
      </c>
      <c r="F182" s="199">
        <f t="shared" si="17"/>
        <v>0</v>
      </c>
      <c r="G182" s="184">
        <f t="shared" si="18"/>
        <v>0</v>
      </c>
    </row>
    <row r="183" spans="1:7" ht="13" hidden="1" thickBot="1" x14ac:dyDescent="0.3">
      <c r="A183" s="19">
        <f t="shared" si="19"/>
        <v>163</v>
      </c>
      <c r="B183" s="199">
        <f t="shared" si="20"/>
        <v>0</v>
      </c>
      <c r="C183" s="199">
        <f t="shared" si="14"/>
        <v>0</v>
      </c>
      <c r="D183" s="199">
        <f t="shared" si="15"/>
        <v>0</v>
      </c>
      <c r="E183" s="200">
        <f t="shared" si="16"/>
        <v>0</v>
      </c>
      <c r="F183" s="199">
        <f t="shared" si="17"/>
        <v>0</v>
      </c>
      <c r="G183" s="184">
        <f t="shared" si="18"/>
        <v>0</v>
      </c>
    </row>
    <row r="184" spans="1:7" ht="13" hidden="1" thickBot="1" x14ac:dyDescent="0.3">
      <c r="A184" s="19">
        <f t="shared" si="19"/>
        <v>164</v>
      </c>
      <c r="B184" s="199">
        <f t="shared" si="20"/>
        <v>0</v>
      </c>
      <c r="C184" s="199">
        <f t="shared" si="14"/>
        <v>0</v>
      </c>
      <c r="D184" s="199">
        <f t="shared" si="15"/>
        <v>0</v>
      </c>
      <c r="E184" s="200">
        <f t="shared" si="16"/>
        <v>0</v>
      </c>
      <c r="F184" s="199">
        <f t="shared" si="17"/>
        <v>0</v>
      </c>
      <c r="G184" s="184">
        <f t="shared" si="18"/>
        <v>0</v>
      </c>
    </row>
    <row r="185" spans="1:7" ht="13" hidden="1" thickBot="1" x14ac:dyDescent="0.3">
      <c r="A185" s="19">
        <f t="shared" si="19"/>
        <v>165</v>
      </c>
      <c r="B185" s="199">
        <f t="shared" si="20"/>
        <v>0</v>
      </c>
      <c r="C185" s="199">
        <f t="shared" si="14"/>
        <v>0</v>
      </c>
      <c r="D185" s="199">
        <f t="shared" si="15"/>
        <v>0</v>
      </c>
      <c r="E185" s="200">
        <f t="shared" si="16"/>
        <v>0</v>
      </c>
      <c r="F185" s="199">
        <f t="shared" si="17"/>
        <v>0</v>
      </c>
      <c r="G185" s="184">
        <f t="shared" si="18"/>
        <v>0</v>
      </c>
    </row>
    <row r="186" spans="1:7" ht="13" hidden="1" thickBot="1" x14ac:dyDescent="0.3">
      <c r="A186" s="19">
        <f t="shared" si="19"/>
        <v>166</v>
      </c>
      <c r="B186" s="199">
        <f t="shared" si="20"/>
        <v>0</v>
      </c>
      <c r="C186" s="199">
        <f t="shared" si="14"/>
        <v>0</v>
      </c>
      <c r="D186" s="199">
        <f t="shared" si="15"/>
        <v>0</v>
      </c>
      <c r="E186" s="200">
        <f t="shared" si="16"/>
        <v>0</v>
      </c>
      <c r="F186" s="199">
        <f t="shared" si="17"/>
        <v>0</v>
      </c>
      <c r="G186" s="184">
        <f t="shared" si="18"/>
        <v>0</v>
      </c>
    </row>
    <row r="187" spans="1:7" ht="13" hidden="1" thickBot="1" x14ac:dyDescent="0.3">
      <c r="A187" s="19">
        <f t="shared" si="19"/>
        <v>167</v>
      </c>
      <c r="B187" s="199">
        <f t="shared" si="20"/>
        <v>0</v>
      </c>
      <c r="C187" s="199">
        <f t="shared" si="14"/>
        <v>0</v>
      </c>
      <c r="D187" s="199">
        <f t="shared" si="15"/>
        <v>0</v>
      </c>
      <c r="E187" s="200">
        <f t="shared" si="16"/>
        <v>0</v>
      </c>
      <c r="F187" s="199">
        <f t="shared" si="17"/>
        <v>0</v>
      </c>
      <c r="G187" s="184">
        <f t="shared" si="18"/>
        <v>0</v>
      </c>
    </row>
    <row r="188" spans="1:7" ht="13" hidden="1" thickBot="1" x14ac:dyDescent="0.3">
      <c r="A188" s="19">
        <f t="shared" si="19"/>
        <v>168</v>
      </c>
      <c r="B188" s="199">
        <f t="shared" si="20"/>
        <v>0</v>
      </c>
      <c r="C188" s="199">
        <f t="shared" si="14"/>
        <v>0</v>
      </c>
      <c r="D188" s="199">
        <f t="shared" si="15"/>
        <v>0</v>
      </c>
      <c r="E188" s="200">
        <f t="shared" si="16"/>
        <v>0</v>
      </c>
      <c r="F188" s="199">
        <f t="shared" si="17"/>
        <v>0</v>
      </c>
      <c r="G188" s="184">
        <f t="shared" si="18"/>
        <v>0</v>
      </c>
    </row>
    <row r="189" spans="1:7" ht="13" hidden="1" thickBot="1" x14ac:dyDescent="0.3">
      <c r="A189" s="19">
        <f t="shared" si="19"/>
        <v>169</v>
      </c>
      <c r="B189" s="199">
        <f t="shared" si="20"/>
        <v>0</v>
      </c>
      <c r="C189" s="199">
        <f t="shared" si="14"/>
        <v>0</v>
      </c>
      <c r="D189" s="199">
        <f t="shared" si="15"/>
        <v>0</v>
      </c>
      <c r="E189" s="200">
        <f t="shared" si="16"/>
        <v>0</v>
      </c>
      <c r="F189" s="199">
        <f t="shared" si="17"/>
        <v>0</v>
      </c>
      <c r="G189" s="184">
        <f t="shared" si="18"/>
        <v>0</v>
      </c>
    </row>
    <row r="190" spans="1:7" ht="13" hidden="1" thickBot="1" x14ac:dyDescent="0.3">
      <c r="A190" s="19">
        <f t="shared" si="19"/>
        <v>170</v>
      </c>
      <c r="B190" s="199">
        <f t="shared" si="20"/>
        <v>0</v>
      </c>
      <c r="C190" s="199">
        <f t="shared" si="14"/>
        <v>0</v>
      </c>
      <c r="D190" s="199">
        <f t="shared" si="15"/>
        <v>0</v>
      </c>
      <c r="E190" s="200">
        <f t="shared" si="16"/>
        <v>0</v>
      </c>
      <c r="F190" s="199">
        <f t="shared" si="17"/>
        <v>0</v>
      </c>
      <c r="G190" s="184">
        <f t="shared" si="18"/>
        <v>0</v>
      </c>
    </row>
    <row r="191" spans="1:7" ht="13" hidden="1" thickBot="1" x14ac:dyDescent="0.3">
      <c r="A191" s="19">
        <f t="shared" si="19"/>
        <v>171</v>
      </c>
      <c r="B191" s="199">
        <f t="shared" si="20"/>
        <v>0</v>
      </c>
      <c r="C191" s="199">
        <f t="shared" si="14"/>
        <v>0</v>
      </c>
      <c r="D191" s="199">
        <f t="shared" si="15"/>
        <v>0</v>
      </c>
      <c r="E191" s="200">
        <f t="shared" si="16"/>
        <v>0</v>
      </c>
      <c r="F191" s="199">
        <f t="shared" si="17"/>
        <v>0</v>
      </c>
      <c r="G191" s="184">
        <f t="shared" si="18"/>
        <v>0</v>
      </c>
    </row>
    <row r="192" spans="1:7" ht="13" hidden="1" thickBot="1" x14ac:dyDescent="0.3">
      <c r="A192" s="19">
        <f t="shared" si="19"/>
        <v>172</v>
      </c>
      <c r="B192" s="199">
        <f t="shared" si="20"/>
        <v>0</v>
      </c>
      <c r="C192" s="199">
        <f t="shared" si="14"/>
        <v>0</v>
      </c>
      <c r="D192" s="199">
        <f t="shared" si="15"/>
        <v>0</v>
      </c>
      <c r="E192" s="200">
        <f t="shared" si="16"/>
        <v>0</v>
      </c>
      <c r="F192" s="199">
        <f t="shared" si="17"/>
        <v>0</v>
      </c>
      <c r="G192" s="184">
        <f t="shared" si="18"/>
        <v>0</v>
      </c>
    </row>
    <row r="193" spans="1:7" ht="13" hidden="1" thickBot="1" x14ac:dyDescent="0.3">
      <c r="A193" s="19">
        <f t="shared" si="19"/>
        <v>173</v>
      </c>
      <c r="B193" s="199">
        <f t="shared" si="20"/>
        <v>0</v>
      </c>
      <c r="C193" s="199">
        <f t="shared" si="14"/>
        <v>0</v>
      </c>
      <c r="D193" s="199">
        <f t="shared" si="15"/>
        <v>0</v>
      </c>
      <c r="E193" s="200">
        <f t="shared" si="16"/>
        <v>0</v>
      </c>
      <c r="F193" s="199">
        <f t="shared" si="17"/>
        <v>0</v>
      </c>
      <c r="G193" s="184">
        <f t="shared" si="18"/>
        <v>0</v>
      </c>
    </row>
    <row r="194" spans="1:7" ht="13" hidden="1" thickBot="1" x14ac:dyDescent="0.3">
      <c r="A194" s="19">
        <f t="shared" si="19"/>
        <v>174</v>
      </c>
      <c r="B194" s="199">
        <f t="shared" si="20"/>
        <v>0</v>
      </c>
      <c r="C194" s="199">
        <f t="shared" si="14"/>
        <v>0</v>
      </c>
      <c r="D194" s="199">
        <f t="shared" si="15"/>
        <v>0</v>
      </c>
      <c r="E194" s="200">
        <f t="shared" si="16"/>
        <v>0</v>
      </c>
      <c r="F194" s="199">
        <f t="shared" si="17"/>
        <v>0</v>
      </c>
      <c r="G194" s="184">
        <f t="shared" si="18"/>
        <v>0</v>
      </c>
    </row>
    <row r="195" spans="1:7" ht="13" hidden="1" thickBot="1" x14ac:dyDescent="0.3">
      <c r="A195" s="19">
        <f t="shared" si="19"/>
        <v>175</v>
      </c>
      <c r="B195" s="199">
        <f t="shared" si="20"/>
        <v>0</v>
      </c>
      <c r="C195" s="199">
        <f t="shared" si="14"/>
        <v>0</v>
      </c>
      <c r="D195" s="199">
        <f t="shared" si="15"/>
        <v>0</v>
      </c>
      <c r="E195" s="200">
        <f t="shared" si="16"/>
        <v>0</v>
      </c>
      <c r="F195" s="199">
        <f t="shared" si="17"/>
        <v>0</v>
      </c>
      <c r="G195" s="184">
        <f t="shared" si="18"/>
        <v>0</v>
      </c>
    </row>
    <row r="196" spans="1:7" ht="13" hidden="1" thickBot="1" x14ac:dyDescent="0.3">
      <c r="A196" s="19">
        <f t="shared" si="19"/>
        <v>176</v>
      </c>
      <c r="B196" s="199">
        <f t="shared" si="20"/>
        <v>0</v>
      </c>
      <c r="C196" s="199">
        <f t="shared" si="14"/>
        <v>0</v>
      </c>
      <c r="D196" s="199">
        <f t="shared" si="15"/>
        <v>0</v>
      </c>
      <c r="E196" s="200">
        <f t="shared" si="16"/>
        <v>0</v>
      </c>
      <c r="F196" s="199">
        <f t="shared" si="17"/>
        <v>0</v>
      </c>
      <c r="G196" s="184">
        <f t="shared" si="18"/>
        <v>0</v>
      </c>
    </row>
    <row r="197" spans="1:7" ht="13" hidden="1" thickBot="1" x14ac:dyDescent="0.3">
      <c r="A197" s="19">
        <f t="shared" si="19"/>
        <v>177</v>
      </c>
      <c r="B197" s="199">
        <f t="shared" si="20"/>
        <v>0</v>
      </c>
      <c r="C197" s="199">
        <f t="shared" si="14"/>
        <v>0</v>
      </c>
      <c r="D197" s="199">
        <f t="shared" si="15"/>
        <v>0</v>
      </c>
      <c r="E197" s="200">
        <f t="shared" si="16"/>
        <v>0</v>
      </c>
      <c r="F197" s="199">
        <f t="shared" si="17"/>
        <v>0</v>
      </c>
      <c r="G197" s="184">
        <f t="shared" si="18"/>
        <v>0</v>
      </c>
    </row>
    <row r="198" spans="1:7" ht="13" hidden="1" thickBot="1" x14ac:dyDescent="0.3">
      <c r="A198" s="19">
        <f t="shared" si="19"/>
        <v>178</v>
      </c>
      <c r="B198" s="199">
        <f t="shared" si="20"/>
        <v>0</v>
      </c>
      <c r="C198" s="199">
        <f t="shared" si="14"/>
        <v>0</v>
      </c>
      <c r="D198" s="199">
        <f t="shared" si="15"/>
        <v>0</v>
      </c>
      <c r="E198" s="200">
        <f t="shared" si="16"/>
        <v>0</v>
      </c>
      <c r="F198" s="199">
        <f t="shared" si="17"/>
        <v>0</v>
      </c>
      <c r="G198" s="184">
        <f t="shared" si="18"/>
        <v>0</v>
      </c>
    </row>
    <row r="199" spans="1:7" ht="13" hidden="1" thickBot="1" x14ac:dyDescent="0.3">
      <c r="A199" s="19">
        <f t="shared" si="19"/>
        <v>179</v>
      </c>
      <c r="B199" s="199">
        <f t="shared" si="20"/>
        <v>0</v>
      </c>
      <c r="C199" s="199">
        <f t="shared" si="14"/>
        <v>0</v>
      </c>
      <c r="D199" s="199">
        <f t="shared" si="15"/>
        <v>0</v>
      </c>
      <c r="E199" s="200">
        <f t="shared" si="16"/>
        <v>0</v>
      </c>
      <c r="F199" s="199">
        <f t="shared" si="17"/>
        <v>0</v>
      </c>
      <c r="G199" s="184">
        <f t="shared" si="18"/>
        <v>0</v>
      </c>
    </row>
    <row r="200" spans="1:7" ht="13" hidden="1" thickBot="1" x14ac:dyDescent="0.3">
      <c r="A200" s="19">
        <f t="shared" si="19"/>
        <v>180</v>
      </c>
      <c r="B200" s="199">
        <f t="shared" si="20"/>
        <v>0</v>
      </c>
      <c r="C200" s="199">
        <f t="shared" si="14"/>
        <v>0</v>
      </c>
      <c r="D200" s="199">
        <f t="shared" si="15"/>
        <v>0</v>
      </c>
      <c r="E200" s="200">
        <f t="shared" si="16"/>
        <v>0</v>
      </c>
      <c r="F200" s="199">
        <f t="shared" si="17"/>
        <v>0</v>
      </c>
      <c r="G200" s="184">
        <f t="shared" si="18"/>
        <v>0</v>
      </c>
    </row>
    <row r="201" spans="1:7" ht="13" hidden="1" thickBot="1" x14ac:dyDescent="0.3">
      <c r="A201" s="19">
        <f t="shared" si="19"/>
        <v>181</v>
      </c>
      <c r="B201" s="199">
        <f t="shared" si="20"/>
        <v>0</v>
      </c>
      <c r="C201" s="199">
        <f t="shared" si="14"/>
        <v>0</v>
      </c>
      <c r="D201" s="199">
        <f t="shared" si="15"/>
        <v>0</v>
      </c>
      <c r="E201" s="200">
        <f t="shared" si="16"/>
        <v>0</v>
      </c>
      <c r="F201" s="199">
        <f t="shared" si="17"/>
        <v>0</v>
      </c>
      <c r="G201" s="184">
        <f t="shared" si="18"/>
        <v>0</v>
      </c>
    </row>
    <row r="202" spans="1:7" ht="13" hidden="1" thickBot="1" x14ac:dyDescent="0.3">
      <c r="A202" s="19">
        <f t="shared" si="19"/>
        <v>182</v>
      </c>
      <c r="B202" s="199">
        <f t="shared" si="20"/>
        <v>0</v>
      </c>
      <c r="C202" s="199">
        <f t="shared" si="14"/>
        <v>0</v>
      </c>
      <c r="D202" s="199">
        <f t="shared" si="15"/>
        <v>0</v>
      </c>
      <c r="E202" s="200">
        <f t="shared" si="16"/>
        <v>0</v>
      </c>
      <c r="F202" s="199">
        <f t="shared" si="17"/>
        <v>0</v>
      </c>
      <c r="G202" s="184">
        <f t="shared" si="18"/>
        <v>0</v>
      </c>
    </row>
    <row r="203" spans="1:7" ht="13" hidden="1" thickBot="1" x14ac:dyDescent="0.3">
      <c r="A203" s="19">
        <f t="shared" si="19"/>
        <v>183</v>
      </c>
      <c r="B203" s="199">
        <f t="shared" si="20"/>
        <v>0</v>
      </c>
      <c r="C203" s="199">
        <f t="shared" si="14"/>
        <v>0</v>
      </c>
      <c r="D203" s="199">
        <f t="shared" si="15"/>
        <v>0</v>
      </c>
      <c r="E203" s="200">
        <f t="shared" si="16"/>
        <v>0</v>
      </c>
      <c r="F203" s="199">
        <f t="shared" si="17"/>
        <v>0</v>
      </c>
      <c r="G203" s="184">
        <f t="shared" si="18"/>
        <v>0</v>
      </c>
    </row>
    <row r="204" spans="1:7" ht="13" hidden="1" thickBot="1" x14ac:dyDescent="0.3">
      <c r="A204" s="19">
        <f t="shared" si="19"/>
        <v>184</v>
      </c>
      <c r="B204" s="199">
        <f t="shared" si="20"/>
        <v>0</v>
      </c>
      <c r="C204" s="199">
        <f t="shared" si="14"/>
        <v>0</v>
      </c>
      <c r="D204" s="199">
        <f t="shared" si="15"/>
        <v>0</v>
      </c>
      <c r="E204" s="200">
        <f t="shared" si="16"/>
        <v>0</v>
      </c>
      <c r="F204" s="199">
        <f t="shared" si="17"/>
        <v>0</v>
      </c>
      <c r="G204" s="184">
        <f t="shared" si="18"/>
        <v>0</v>
      </c>
    </row>
    <row r="205" spans="1:7" ht="13" hidden="1" thickBot="1" x14ac:dyDescent="0.3">
      <c r="A205" s="19">
        <f t="shared" si="19"/>
        <v>185</v>
      </c>
      <c r="B205" s="199">
        <f t="shared" si="20"/>
        <v>0</v>
      </c>
      <c r="C205" s="199">
        <f t="shared" si="14"/>
        <v>0</v>
      </c>
      <c r="D205" s="199">
        <f t="shared" si="15"/>
        <v>0</v>
      </c>
      <c r="E205" s="200">
        <f t="shared" si="16"/>
        <v>0</v>
      </c>
      <c r="F205" s="199">
        <f t="shared" si="17"/>
        <v>0</v>
      </c>
      <c r="G205" s="184">
        <f t="shared" si="18"/>
        <v>0</v>
      </c>
    </row>
    <row r="206" spans="1:7" ht="13" hidden="1" thickBot="1" x14ac:dyDescent="0.3">
      <c r="A206" s="19">
        <f t="shared" si="19"/>
        <v>186</v>
      </c>
      <c r="B206" s="199">
        <f t="shared" si="20"/>
        <v>0</v>
      </c>
      <c r="C206" s="199">
        <f t="shared" si="14"/>
        <v>0</v>
      </c>
      <c r="D206" s="199">
        <f t="shared" si="15"/>
        <v>0</v>
      </c>
      <c r="E206" s="200">
        <f t="shared" si="16"/>
        <v>0</v>
      </c>
      <c r="F206" s="199">
        <f t="shared" si="17"/>
        <v>0</v>
      </c>
      <c r="G206" s="184">
        <f t="shared" si="18"/>
        <v>0</v>
      </c>
    </row>
    <row r="207" spans="1:7" ht="13" hidden="1" thickBot="1" x14ac:dyDescent="0.3">
      <c r="A207" s="19">
        <f t="shared" si="19"/>
        <v>187</v>
      </c>
      <c r="B207" s="199">
        <f t="shared" si="20"/>
        <v>0</v>
      </c>
      <c r="C207" s="199">
        <f t="shared" si="14"/>
        <v>0</v>
      </c>
      <c r="D207" s="199">
        <f t="shared" si="15"/>
        <v>0</v>
      </c>
      <c r="E207" s="200">
        <f t="shared" si="16"/>
        <v>0</v>
      </c>
      <c r="F207" s="199">
        <f t="shared" si="17"/>
        <v>0</v>
      </c>
      <c r="G207" s="184">
        <f t="shared" si="18"/>
        <v>0</v>
      </c>
    </row>
    <row r="208" spans="1:7" ht="13" hidden="1" thickBot="1" x14ac:dyDescent="0.3">
      <c r="A208" s="19">
        <f t="shared" si="19"/>
        <v>188</v>
      </c>
      <c r="B208" s="199">
        <f t="shared" si="20"/>
        <v>0</v>
      </c>
      <c r="C208" s="199">
        <f t="shared" si="14"/>
        <v>0</v>
      </c>
      <c r="D208" s="199">
        <f t="shared" si="15"/>
        <v>0</v>
      </c>
      <c r="E208" s="200">
        <f t="shared" si="16"/>
        <v>0</v>
      </c>
      <c r="F208" s="199">
        <f t="shared" si="17"/>
        <v>0</v>
      </c>
      <c r="G208" s="184">
        <f t="shared" si="18"/>
        <v>0</v>
      </c>
    </row>
    <row r="209" spans="1:7" ht="13" hidden="1" thickBot="1" x14ac:dyDescent="0.3">
      <c r="A209" s="19">
        <f t="shared" si="19"/>
        <v>189</v>
      </c>
      <c r="B209" s="199">
        <f t="shared" si="20"/>
        <v>0</v>
      </c>
      <c r="C209" s="199">
        <f t="shared" si="14"/>
        <v>0</v>
      </c>
      <c r="D209" s="199">
        <f t="shared" si="15"/>
        <v>0</v>
      </c>
      <c r="E209" s="200">
        <f t="shared" si="16"/>
        <v>0</v>
      </c>
      <c r="F209" s="199">
        <f t="shared" si="17"/>
        <v>0</v>
      </c>
      <c r="G209" s="184">
        <f t="shared" si="18"/>
        <v>0</v>
      </c>
    </row>
    <row r="210" spans="1:7" ht="13" hidden="1" thickBot="1" x14ac:dyDescent="0.3">
      <c r="A210" s="19">
        <f t="shared" si="19"/>
        <v>190</v>
      </c>
      <c r="B210" s="199">
        <f t="shared" si="20"/>
        <v>0</v>
      </c>
      <c r="C210" s="199">
        <f t="shared" si="14"/>
        <v>0</v>
      </c>
      <c r="D210" s="199">
        <f t="shared" si="15"/>
        <v>0</v>
      </c>
      <c r="E210" s="200">
        <f t="shared" si="16"/>
        <v>0</v>
      </c>
      <c r="F210" s="199">
        <f t="shared" si="17"/>
        <v>0</v>
      </c>
      <c r="G210" s="184">
        <f t="shared" si="18"/>
        <v>0</v>
      </c>
    </row>
    <row r="211" spans="1:7" ht="13" hidden="1" thickBot="1" x14ac:dyDescent="0.3">
      <c r="A211" s="19">
        <f t="shared" si="19"/>
        <v>191</v>
      </c>
      <c r="B211" s="199">
        <f t="shared" si="20"/>
        <v>0</v>
      </c>
      <c r="C211" s="199">
        <f t="shared" si="14"/>
        <v>0</v>
      </c>
      <c r="D211" s="199">
        <f t="shared" si="15"/>
        <v>0</v>
      </c>
      <c r="E211" s="200">
        <f t="shared" si="16"/>
        <v>0</v>
      </c>
      <c r="F211" s="199">
        <f t="shared" si="17"/>
        <v>0</v>
      </c>
      <c r="G211" s="184">
        <f t="shared" si="18"/>
        <v>0</v>
      </c>
    </row>
    <row r="212" spans="1:7" ht="13" hidden="1" thickBot="1" x14ac:dyDescent="0.3">
      <c r="A212" s="19">
        <f t="shared" si="19"/>
        <v>192</v>
      </c>
      <c r="B212" s="199">
        <f t="shared" si="20"/>
        <v>0</v>
      </c>
      <c r="C212" s="199">
        <f t="shared" si="14"/>
        <v>0</v>
      </c>
      <c r="D212" s="199">
        <f t="shared" si="15"/>
        <v>0</v>
      </c>
      <c r="E212" s="200">
        <f t="shared" si="16"/>
        <v>0</v>
      </c>
      <c r="F212" s="199">
        <f t="shared" si="17"/>
        <v>0</v>
      </c>
      <c r="G212" s="184">
        <f t="shared" si="18"/>
        <v>0</v>
      </c>
    </row>
    <row r="213" spans="1:7" ht="13" hidden="1" thickBot="1" x14ac:dyDescent="0.3">
      <c r="A213" s="19">
        <f t="shared" si="19"/>
        <v>193</v>
      </c>
      <c r="B213" s="199">
        <f t="shared" si="20"/>
        <v>0</v>
      </c>
      <c r="C213" s="199">
        <f t="shared" ref="C213:C276" si="21">IF(A213&lt;=$D$9,$D$14*-1,0)</f>
        <v>0</v>
      </c>
      <c r="D213" s="199">
        <f t="shared" ref="D213:D276" si="22">IF(A213&gt;$D$9,0,$D$11*-1)</f>
        <v>0</v>
      </c>
      <c r="E213" s="200">
        <f t="shared" ref="E213:E276" si="23">B213*$D$10</f>
        <v>0</v>
      </c>
      <c r="F213" s="199">
        <f t="shared" ref="F213:F276" si="24">D213-E213</f>
        <v>0</v>
      </c>
      <c r="G213" s="184">
        <f t="shared" ref="G213:G276" si="25">B213-F213</f>
        <v>0</v>
      </c>
    </row>
    <row r="214" spans="1:7" ht="13" hidden="1" thickBot="1" x14ac:dyDescent="0.3">
      <c r="A214" s="19">
        <f t="shared" ref="A214:A277" si="26">A213+1</f>
        <v>194</v>
      </c>
      <c r="B214" s="199">
        <f t="shared" ref="B214:B277" si="27">IF(A214&lt;=$D$9,G213,0)</f>
        <v>0</v>
      </c>
      <c r="C214" s="199">
        <f t="shared" si="21"/>
        <v>0</v>
      </c>
      <c r="D214" s="199">
        <f t="shared" si="22"/>
        <v>0</v>
      </c>
      <c r="E214" s="200">
        <f t="shared" si="23"/>
        <v>0</v>
      </c>
      <c r="F214" s="199">
        <f t="shared" si="24"/>
        <v>0</v>
      </c>
      <c r="G214" s="184">
        <f t="shared" si="25"/>
        <v>0</v>
      </c>
    </row>
    <row r="215" spans="1:7" ht="13" hidden="1" thickBot="1" x14ac:dyDescent="0.3">
      <c r="A215" s="19">
        <f t="shared" si="26"/>
        <v>195</v>
      </c>
      <c r="B215" s="199">
        <f t="shared" si="27"/>
        <v>0</v>
      </c>
      <c r="C215" s="199">
        <f t="shared" si="21"/>
        <v>0</v>
      </c>
      <c r="D215" s="199">
        <f t="shared" si="22"/>
        <v>0</v>
      </c>
      <c r="E215" s="200">
        <f t="shared" si="23"/>
        <v>0</v>
      </c>
      <c r="F215" s="199">
        <f t="shared" si="24"/>
        <v>0</v>
      </c>
      <c r="G215" s="184">
        <f t="shared" si="25"/>
        <v>0</v>
      </c>
    </row>
    <row r="216" spans="1:7" ht="13" hidden="1" thickBot="1" x14ac:dyDescent="0.3">
      <c r="A216" s="19">
        <f t="shared" si="26"/>
        <v>196</v>
      </c>
      <c r="B216" s="199">
        <f t="shared" si="27"/>
        <v>0</v>
      </c>
      <c r="C216" s="199">
        <f t="shared" si="21"/>
        <v>0</v>
      </c>
      <c r="D216" s="199">
        <f t="shared" si="22"/>
        <v>0</v>
      </c>
      <c r="E216" s="200">
        <f t="shared" si="23"/>
        <v>0</v>
      </c>
      <c r="F216" s="199">
        <f t="shared" si="24"/>
        <v>0</v>
      </c>
      <c r="G216" s="184">
        <f t="shared" si="25"/>
        <v>0</v>
      </c>
    </row>
    <row r="217" spans="1:7" ht="13" hidden="1" thickBot="1" x14ac:dyDescent="0.3">
      <c r="A217" s="19">
        <f t="shared" si="26"/>
        <v>197</v>
      </c>
      <c r="B217" s="199">
        <f t="shared" si="27"/>
        <v>0</v>
      </c>
      <c r="C217" s="199">
        <f t="shared" si="21"/>
        <v>0</v>
      </c>
      <c r="D217" s="199">
        <f t="shared" si="22"/>
        <v>0</v>
      </c>
      <c r="E217" s="200">
        <f t="shared" si="23"/>
        <v>0</v>
      </c>
      <c r="F217" s="199">
        <f t="shared" si="24"/>
        <v>0</v>
      </c>
      <c r="G217" s="184">
        <f t="shared" si="25"/>
        <v>0</v>
      </c>
    </row>
    <row r="218" spans="1:7" ht="13" hidden="1" thickBot="1" x14ac:dyDescent="0.3">
      <c r="A218" s="19">
        <f t="shared" si="26"/>
        <v>198</v>
      </c>
      <c r="B218" s="199">
        <f t="shared" si="27"/>
        <v>0</v>
      </c>
      <c r="C218" s="199">
        <f t="shared" si="21"/>
        <v>0</v>
      </c>
      <c r="D218" s="199">
        <f t="shared" si="22"/>
        <v>0</v>
      </c>
      <c r="E218" s="200">
        <f t="shared" si="23"/>
        <v>0</v>
      </c>
      <c r="F218" s="199">
        <f t="shared" si="24"/>
        <v>0</v>
      </c>
      <c r="G218" s="184">
        <f t="shared" si="25"/>
        <v>0</v>
      </c>
    </row>
    <row r="219" spans="1:7" ht="13" hidden="1" thickBot="1" x14ac:dyDescent="0.3">
      <c r="A219" s="19">
        <f t="shared" si="26"/>
        <v>199</v>
      </c>
      <c r="B219" s="199">
        <f t="shared" si="27"/>
        <v>0</v>
      </c>
      <c r="C219" s="199">
        <f t="shared" si="21"/>
        <v>0</v>
      </c>
      <c r="D219" s="199">
        <f t="shared" si="22"/>
        <v>0</v>
      </c>
      <c r="E219" s="200">
        <f t="shared" si="23"/>
        <v>0</v>
      </c>
      <c r="F219" s="199">
        <f t="shared" si="24"/>
        <v>0</v>
      </c>
      <c r="G219" s="184">
        <f t="shared" si="25"/>
        <v>0</v>
      </c>
    </row>
    <row r="220" spans="1:7" ht="13" hidden="1" thickBot="1" x14ac:dyDescent="0.3">
      <c r="A220" s="19">
        <f t="shared" si="26"/>
        <v>200</v>
      </c>
      <c r="B220" s="199">
        <f t="shared" si="27"/>
        <v>0</v>
      </c>
      <c r="C220" s="199">
        <f t="shared" si="21"/>
        <v>0</v>
      </c>
      <c r="D220" s="199">
        <f t="shared" si="22"/>
        <v>0</v>
      </c>
      <c r="E220" s="200">
        <f t="shared" si="23"/>
        <v>0</v>
      </c>
      <c r="F220" s="199">
        <f t="shared" si="24"/>
        <v>0</v>
      </c>
      <c r="G220" s="184">
        <f t="shared" si="25"/>
        <v>0</v>
      </c>
    </row>
    <row r="221" spans="1:7" ht="13" hidden="1" thickBot="1" x14ac:dyDescent="0.3">
      <c r="A221" s="19">
        <f t="shared" si="26"/>
        <v>201</v>
      </c>
      <c r="B221" s="199">
        <f t="shared" si="27"/>
        <v>0</v>
      </c>
      <c r="C221" s="199">
        <f t="shared" si="21"/>
        <v>0</v>
      </c>
      <c r="D221" s="199">
        <f t="shared" si="22"/>
        <v>0</v>
      </c>
      <c r="E221" s="200">
        <f t="shared" si="23"/>
        <v>0</v>
      </c>
      <c r="F221" s="199">
        <f t="shared" si="24"/>
        <v>0</v>
      </c>
      <c r="G221" s="184">
        <f t="shared" si="25"/>
        <v>0</v>
      </c>
    </row>
    <row r="222" spans="1:7" ht="13" hidden="1" thickBot="1" x14ac:dyDescent="0.3">
      <c r="A222" s="19">
        <f t="shared" si="26"/>
        <v>202</v>
      </c>
      <c r="B222" s="199">
        <f t="shared" si="27"/>
        <v>0</v>
      </c>
      <c r="C222" s="199">
        <f t="shared" si="21"/>
        <v>0</v>
      </c>
      <c r="D222" s="199">
        <f t="shared" si="22"/>
        <v>0</v>
      </c>
      <c r="E222" s="200">
        <f t="shared" si="23"/>
        <v>0</v>
      </c>
      <c r="F222" s="199">
        <f t="shared" si="24"/>
        <v>0</v>
      </c>
      <c r="G222" s="184">
        <f t="shared" si="25"/>
        <v>0</v>
      </c>
    </row>
    <row r="223" spans="1:7" ht="13" hidden="1" thickBot="1" x14ac:dyDescent="0.3">
      <c r="A223" s="19">
        <f t="shared" si="26"/>
        <v>203</v>
      </c>
      <c r="B223" s="199">
        <f t="shared" si="27"/>
        <v>0</v>
      </c>
      <c r="C223" s="199">
        <f t="shared" si="21"/>
        <v>0</v>
      </c>
      <c r="D223" s="199">
        <f t="shared" si="22"/>
        <v>0</v>
      </c>
      <c r="E223" s="200">
        <f t="shared" si="23"/>
        <v>0</v>
      </c>
      <c r="F223" s="199">
        <f t="shared" si="24"/>
        <v>0</v>
      </c>
      <c r="G223" s="184">
        <f t="shared" si="25"/>
        <v>0</v>
      </c>
    </row>
    <row r="224" spans="1:7" ht="13" hidden="1" thickBot="1" x14ac:dyDescent="0.3">
      <c r="A224" s="19">
        <f t="shared" si="26"/>
        <v>204</v>
      </c>
      <c r="B224" s="199">
        <f t="shared" si="27"/>
        <v>0</v>
      </c>
      <c r="C224" s="199">
        <f t="shared" si="21"/>
        <v>0</v>
      </c>
      <c r="D224" s="199">
        <f t="shared" si="22"/>
        <v>0</v>
      </c>
      <c r="E224" s="200">
        <f t="shared" si="23"/>
        <v>0</v>
      </c>
      <c r="F224" s="199">
        <f t="shared" si="24"/>
        <v>0</v>
      </c>
      <c r="G224" s="184">
        <f t="shared" si="25"/>
        <v>0</v>
      </c>
    </row>
    <row r="225" spans="1:7" ht="13" hidden="1" thickBot="1" x14ac:dyDescent="0.3">
      <c r="A225" s="19">
        <f t="shared" si="26"/>
        <v>205</v>
      </c>
      <c r="B225" s="199">
        <f t="shared" si="27"/>
        <v>0</v>
      </c>
      <c r="C225" s="199">
        <f t="shared" si="21"/>
        <v>0</v>
      </c>
      <c r="D225" s="199">
        <f t="shared" si="22"/>
        <v>0</v>
      </c>
      <c r="E225" s="200">
        <f t="shared" si="23"/>
        <v>0</v>
      </c>
      <c r="F225" s="199">
        <f t="shared" si="24"/>
        <v>0</v>
      </c>
      <c r="G225" s="184">
        <f t="shared" si="25"/>
        <v>0</v>
      </c>
    </row>
    <row r="226" spans="1:7" ht="13" hidden="1" thickBot="1" x14ac:dyDescent="0.3">
      <c r="A226" s="19">
        <f t="shared" si="26"/>
        <v>206</v>
      </c>
      <c r="B226" s="199">
        <f t="shared" si="27"/>
        <v>0</v>
      </c>
      <c r="C226" s="199">
        <f t="shared" si="21"/>
        <v>0</v>
      </c>
      <c r="D226" s="199">
        <f t="shared" si="22"/>
        <v>0</v>
      </c>
      <c r="E226" s="200">
        <f t="shared" si="23"/>
        <v>0</v>
      </c>
      <c r="F226" s="199">
        <f t="shared" si="24"/>
        <v>0</v>
      </c>
      <c r="G226" s="184">
        <f t="shared" si="25"/>
        <v>0</v>
      </c>
    </row>
    <row r="227" spans="1:7" ht="13" hidden="1" thickBot="1" x14ac:dyDescent="0.3">
      <c r="A227" s="19">
        <f t="shared" si="26"/>
        <v>207</v>
      </c>
      <c r="B227" s="199">
        <f t="shared" si="27"/>
        <v>0</v>
      </c>
      <c r="C227" s="199">
        <f t="shared" si="21"/>
        <v>0</v>
      </c>
      <c r="D227" s="199">
        <f t="shared" si="22"/>
        <v>0</v>
      </c>
      <c r="E227" s="200">
        <f t="shared" si="23"/>
        <v>0</v>
      </c>
      <c r="F227" s="199">
        <f t="shared" si="24"/>
        <v>0</v>
      </c>
      <c r="G227" s="184">
        <f t="shared" si="25"/>
        <v>0</v>
      </c>
    </row>
    <row r="228" spans="1:7" ht="13" hidden="1" thickBot="1" x14ac:dyDescent="0.3">
      <c r="A228" s="19">
        <f t="shared" si="26"/>
        <v>208</v>
      </c>
      <c r="B228" s="199">
        <f t="shared" si="27"/>
        <v>0</v>
      </c>
      <c r="C228" s="199">
        <f t="shared" si="21"/>
        <v>0</v>
      </c>
      <c r="D228" s="199">
        <f t="shared" si="22"/>
        <v>0</v>
      </c>
      <c r="E228" s="200">
        <f t="shared" si="23"/>
        <v>0</v>
      </c>
      <c r="F228" s="199">
        <f t="shared" si="24"/>
        <v>0</v>
      </c>
      <c r="G228" s="184">
        <f t="shared" si="25"/>
        <v>0</v>
      </c>
    </row>
    <row r="229" spans="1:7" ht="13" hidden="1" thickBot="1" x14ac:dyDescent="0.3">
      <c r="A229" s="19">
        <f t="shared" si="26"/>
        <v>209</v>
      </c>
      <c r="B229" s="199">
        <f t="shared" si="27"/>
        <v>0</v>
      </c>
      <c r="C229" s="199">
        <f t="shared" si="21"/>
        <v>0</v>
      </c>
      <c r="D229" s="199">
        <f t="shared" si="22"/>
        <v>0</v>
      </c>
      <c r="E229" s="200">
        <f t="shared" si="23"/>
        <v>0</v>
      </c>
      <c r="F229" s="199">
        <f t="shared" si="24"/>
        <v>0</v>
      </c>
      <c r="G229" s="184">
        <f t="shared" si="25"/>
        <v>0</v>
      </c>
    </row>
    <row r="230" spans="1:7" ht="13" hidden="1" thickBot="1" x14ac:dyDescent="0.3">
      <c r="A230" s="19">
        <f t="shared" si="26"/>
        <v>210</v>
      </c>
      <c r="B230" s="199">
        <f t="shared" si="27"/>
        <v>0</v>
      </c>
      <c r="C230" s="199">
        <f t="shared" si="21"/>
        <v>0</v>
      </c>
      <c r="D230" s="199">
        <f t="shared" si="22"/>
        <v>0</v>
      </c>
      <c r="E230" s="200">
        <f t="shared" si="23"/>
        <v>0</v>
      </c>
      <c r="F230" s="199">
        <f t="shared" si="24"/>
        <v>0</v>
      </c>
      <c r="G230" s="184">
        <f t="shared" si="25"/>
        <v>0</v>
      </c>
    </row>
    <row r="231" spans="1:7" ht="13" hidden="1" thickBot="1" x14ac:dyDescent="0.3">
      <c r="A231" s="19">
        <f t="shared" si="26"/>
        <v>211</v>
      </c>
      <c r="B231" s="199">
        <f t="shared" si="27"/>
        <v>0</v>
      </c>
      <c r="C231" s="199">
        <f t="shared" si="21"/>
        <v>0</v>
      </c>
      <c r="D231" s="199">
        <f t="shared" si="22"/>
        <v>0</v>
      </c>
      <c r="E231" s="200">
        <f t="shared" si="23"/>
        <v>0</v>
      </c>
      <c r="F231" s="199">
        <f t="shared" si="24"/>
        <v>0</v>
      </c>
      <c r="G231" s="184">
        <f t="shared" si="25"/>
        <v>0</v>
      </c>
    </row>
    <row r="232" spans="1:7" ht="13" hidden="1" thickBot="1" x14ac:dyDescent="0.3">
      <c r="A232" s="19">
        <f t="shared" si="26"/>
        <v>212</v>
      </c>
      <c r="B232" s="199">
        <f t="shared" si="27"/>
        <v>0</v>
      </c>
      <c r="C232" s="199">
        <f t="shared" si="21"/>
        <v>0</v>
      </c>
      <c r="D232" s="199">
        <f t="shared" si="22"/>
        <v>0</v>
      </c>
      <c r="E232" s="200">
        <f t="shared" si="23"/>
        <v>0</v>
      </c>
      <c r="F232" s="199">
        <f t="shared" si="24"/>
        <v>0</v>
      </c>
      <c r="G232" s="184">
        <f t="shared" si="25"/>
        <v>0</v>
      </c>
    </row>
    <row r="233" spans="1:7" ht="13" hidden="1" thickBot="1" x14ac:dyDescent="0.3">
      <c r="A233" s="19">
        <f t="shared" si="26"/>
        <v>213</v>
      </c>
      <c r="B233" s="199">
        <f t="shared" si="27"/>
        <v>0</v>
      </c>
      <c r="C233" s="199">
        <f t="shared" si="21"/>
        <v>0</v>
      </c>
      <c r="D233" s="199">
        <f t="shared" si="22"/>
        <v>0</v>
      </c>
      <c r="E233" s="200">
        <f t="shared" si="23"/>
        <v>0</v>
      </c>
      <c r="F233" s="199">
        <f t="shared" si="24"/>
        <v>0</v>
      </c>
      <c r="G233" s="184">
        <f t="shared" si="25"/>
        <v>0</v>
      </c>
    </row>
    <row r="234" spans="1:7" ht="13" hidden="1" thickBot="1" x14ac:dyDescent="0.3">
      <c r="A234" s="19">
        <f t="shared" si="26"/>
        <v>214</v>
      </c>
      <c r="B234" s="199">
        <f t="shared" si="27"/>
        <v>0</v>
      </c>
      <c r="C234" s="199">
        <f t="shared" si="21"/>
        <v>0</v>
      </c>
      <c r="D234" s="199">
        <f t="shared" si="22"/>
        <v>0</v>
      </c>
      <c r="E234" s="200">
        <f t="shared" si="23"/>
        <v>0</v>
      </c>
      <c r="F234" s="199">
        <f t="shared" si="24"/>
        <v>0</v>
      </c>
      <c r="G234" s="184">
        <f t="shared" si="25"/>
        <v>0</v>
      </c>
    </row>
    <row r="235" spans="1:7" ht="13" hidden="1" thickBot="1" x14ac:dyDescent="0.3">
      <c r="A235" s="19">
        <f t="shared" si="26"/>
        <v>215</v>
      </c>
      <c r="B235" s="199">
        <f t="shared" si="27"/>
        <v>0</v>
      </c>
      <c r="C235" s="199">
        <f t="shared" si="21"/>
        <v>0</v>
      </c>
      <c r="D235" s="199">
        <f t="shared" si="22"/>
        <v>0</v>
      </c>
      <c r="E235" s="200">
        <f t="shared" si="23"/>
        <v>0</v>
      </c>
      <c r="F235" s="199">
        <f t="shared" si="24"/>
        <v>0</v>
      </c>
      <c r="G235" s="184">
        <f t="shared" si="25"/>
        <v>0</v>
      </c>
    </row>
    <row r="236" spans="1:7" ht="13" hidden="1" thickBot="1" x14ac:dyDescent="0.3">
      <c r="A236" s="19">
        <f t="shared" si="26"/>
        <v>216</v>
      </c>
      <c r="B236" s="199">
        <f t="shared" si="27"/>
        <v>0</v>
      </c>
      <c r="C236" s="199">
        <f t="shared" si="21"/>
        <v>0</v>
      </c>
      <c r="D236" s="199">
        <f t="shared" si="22"/>
        <v>0</v>
      </c>
      <c r="E236" s="200">
        <f t="shared" si="23"/>
        <v>0</v>
      </c>
      <c r="F236" s="199">
        <f t="shared" si="24"/>
        <v>0</v>
      </c>
      <c r="G236" s="184">
        <f t="shared" si="25"/>
        <v>0</v>
      </c>
    </row>
    <row r="237" spans="1:7" ht="13" hidden="1" thickBot="1" x14ac:dyDescent="0.3">
      <c r="A237" s="19">
        <f t="shared" si="26"/>
        <v>217</v>
      </c>
      <c r="B237" s="199">
        <f t="shared" si="27"/>
        <v>0</v>
      </c>
      <c r="C237" s="199">
        <f t="shared" si="21"/>
        <v>0</v>
      </c>
      <c r="D237" s="199">
        <f t="shared" si="22"/>
        <v>0</v>
      </c>
      <c r="E237" s="200">
        <f t="shared" si="23"/>
        <v>0</v>
      </c>
      <c r="F237" s="199">
        <f t="shared" si="24"/>
        <v>0</v>
      </c>
      <c r="G237" s="184">
        <f t="shared" si="25"/>
        <v>0</v>
      </c>
    </row>
    <row r="238" spans="1:7" ht="13" hidden="1" thickBot="1" x14ac:dyDescent="0.3">
      <c r="A238" s="19">
        <f t="shared" si="26"/>
        <v>218</v>
      </c>
      <c r="B238" s="199">
        <f t="shared" si="27"/>
        <v>0</v>
      </c>
      <c r="C238" s="199">
        <f t="shared" si="21"/>
        <v>0</v>
      </c>
      <c r="D238" s="199">
        <f t="shared" si="22"/>
        <v>0</v>
      </c>
      <c r="E238" s="200">
        <f t="shared" si="23"/>
        <v>0</v>
      </c>
      <c r="F238" s="199">
        <f t="shared" si="24"/>
        <v>0</v>
      </c>
      <c r="G238" s="184">
        <f t="shared" si="25"/>
        <v>0</v>
      </c>
    </row>
    <row r="239" spans="1:7" ht="13" hidden="1" thickBot="1" x14ac:dyDescent="0.3">
      <c r="A239" s="19">
        <f t="shared" si="26"/>
        <v>219</v>
      </c>
      <c r="B239" s="199">
        <f t="shared" si="27"/>
        <v>0</v>
      </c>
      <c r="C239" s="199">
        <f t="shared" si="21"/>
        <v>0</v>
      </c>
      <c r="D239" s="199">
        <f t="shared" si="22"/>
        <v>0</v>
      </c>
      <c r="E239" s="200">
        <f t="shared" si="23"/>
        <v>0</v>
      </c>
      <c r="F239" s="199">
        <f t="shared" si="24"/>
        <v>0</v>
      </c>
      <c r="G239" s="184">
        <f t="shared" si="25"/>
        <v>0</v>
      </c>
    </row>
    <row r="240" spans="1:7" ht="13" hidden="1" thickBot="1" x14ac:dyDescent="0.3">
      <c r="A240" s="19">
        <f t="shared" si="26"/>
        <v>220</v>
      </c>
      <c r="B240" s="199">
        <f t="shared" si="27"/>
        <v>0</v>
      </c>
      <c r="C240" s="199">
        <f t="shared" si="21"/>
        <v>0</v>
      </c>
      <c r="D240" s="199">
        <f t="shared" si="22"/>
        <v>0</v>
      </c>
      <c r="E240" s="200">
        <f t="shared" si="23"/>
        <v>0</v>
      </c>
      <c r="F240" s="199">
        <f t="shared" si="24"/>
        <v>0</v>
      </c>
      <c r="G240" s="184">
        <f t="shared" si="25"/>
        <v>0</v>
      </c>
    </row>
    <row r="241" spans="1:7" ht="13" hidden="1" thickBot="1" x14ac:dyDescent="0.3">
      <c r="A241" s="19">
        <f t="shared" si="26"/>
        <v>221</v>
      </c>
      <c r="B241" s="199">
        <f t="shared" si="27"/>
        <v>0</v>
      </c>
      <c r="C241" s="199">
        <f t="shared" si="21"/>
        <v>0</v>
      </c>
      <c r="D241" s="199">
        <f t="shared" si="22"/>
        <v>0</v>
      </c>
      <c r="E241" s="200">
        <f t="shared" si="23"/>
        <v>0</v>
      </c>
      <c r="F241" s="199">
        <f t="shared" si="24"/>
        <v>0</v>
      </c>
      <c r="G241" s="184">
        <f t="shared" si="25"/>
        <v>0</v>
      </c>
    </row>
    <row r="242" spans="1:7" ht="13" hidden="1" thickBot="1" x14ac:dyDescent="0.3">
      <c r="A242" s="19">
        <f t="shared" si="26"/>
        <v>222</v>
      </c>
      <c r="B242" s="199">
        <f t="shared" si="27"/>
        <v>0</v>
      </c>
      <c r="C242" s="199">
        <f t="shared" si="21"/>
        <v>0</v>
      </c>
      <c r="D242" s="199">
        <f t="shared" si="22"/>
        <v>0</v>
      </c>
      <c r="E242" s="200">
        <f t="shared" si="23"/>
        <v>0</v>
      </c>
      <c r="F242" s="199">
        <f t="shared" si="24"/>
        <v>0</v>
      </c>
      <c r="G242" s="184">
        <f t="shared" si="25"/>
        <v>0</v>
      </c>
    </row>
    <row r="243" spans="1:7" ht="13" hidden="1" thickBot="1" x14ac:dyDescent="0.3">
      <c r="A243" s="19">
        <f t="shared" si="26"/>
        <v>223</v>
      </c>
      <c r="B243" s="199">
        <f t="shared" si="27"/>
        <v>0</v>
      </c>
      <c r="C243" s="199">
        <f t="shared" si="21"/>
        <v>0</v>
      </c>
      <c r="D243" s="199">
        <f t="shared" si="22"/>
        <v>0</v>
      </c>
      <c r="E243" s="200">
        <f t="shared" si="23"/>
        <v>0</v>
      </c>
      <c r="F243" s="199">
        <f t="shared" si="24"/>
        <v>0</v>
      </c>
      <c r="G243" s="184">
        <f t="shared" si="25"/>
        <v>0</v>
      </c>
    </row>
    <row r="244" spans="1:7" ht="13" hidden="1" thickBot="1" x14ac:dyDescent="0.3">
      <c r="A244" s="19">
        <f t="shared" si="26"/>
        <v>224</v>
      </c>
      <c r="B244" s="199">
        <f t="shared" si="27"/>
        <v>0</v>
      </c>
      <c r="C244" s="199">
        <f t="shared" si="21"/>
        <v>0</v>
      </c>
      <c r="D244" s="199">
        <f t="shared" si="22"/>
        <v>0</v>
      </c>
      <c r="E244" s="200">
        <f t="shared" si="23"/>
        <v>0</v>
      </c>
      <c r="F244" s="199">
        <f t="shared" si="24"/>
        <v>0</v>
      </c>
      <c r="G244" s="184">
        <f t="shared" si="25"/>
        <v>0</v>
      </c>
    </row>
    <row r="245" spans="1:7" ht="13" hidden="1" thickBot="1" x14ac:dyDescent="0.3">
      <c r="A245" s="19">
        <f t="shared" si="26"/>
        <v>225</v>
      </c>
      <c r="B245" s="199">
        <f t="shared" si="27"/>
        <v>0</v>
      </c>
      <c r="C245" s="199">
        <f t="shared" si="21"/>
        <v>0</v>
      </c>
      <c r="D245" s="199">
        <f t="shared" si="22"/>
        <v>0</v>
      </c>
      <c r="E245" s="200">
        <f t="shared" si="23"/>
        <v>0</v>
      </c>
      <c r="F245" s="199">
        <f t="shared" si="24"/>
        <v>0</v>
      </c>
      <c r="G245" s="184">
        <f t="shared" si="25"/>
        <v>0</v>
      </c>
    </row>
    <row r="246" spans="1:7" ht="13" hidden="1" thickBot="1" x14ac:dyDescent="0.3">
      <c r="A246" s="19">
        <f t="shared" si="26"/>
        <v>226</v>
      </c>
      <c r="B246" s="199">
        <f t="shared" si="27"/>
        <v>0</v>
      </c>
      <c r="C246" s="199">
        <f t="shared" si="21"/>
        <v>0</v>
      </c>
      <c r="D246" s="199">
        <f t="shared" si="22"/>
        <v>0</v>
      </c>
      <c r="E246" s="200">
        <f t="shared" si="23"/>
        <v>0</v>
      </c>
      <c r="F246" s="199">
        <f t="shared" si="24"/>
        <v>0</v>
      </c>
      <c r="G246" s="184">
        <f t="shared" si="25"/>
        <v>0</v>
      </c>
    </row>
    <row r="247" spans="1:7" ht="13" hidden="1" thickBot="1" x14ac:dyDescent="0.3">
      <c r="A247" s="19">
        <f t="shared" si="26"/>
        <v>227</v>
      </c>
      <c r="B247" s="199">
        <f t="shared" si="27"/>
        <v>0</v>
      </c>
      <c r="C247" s="199">
        <f t="shared" si="21"/>
        <v>0</v>
      </c>
      <c r="D247" s="199">
        <f t="shared" si="22"/>
        <v>0</v>
      </c>
      <c r="E247" s="200">
        <f t="shared" si="23"/>
        <v>0</v>
      </c>
      <c r="F247" s="199">
        <f t="shared" si="24"/>
        <v>0</v>
      </c>
      <c r="G247" s="184">
        <f t="shared" si="25"/>
        <v>0</v>
      </c>
    </row>
    <row r="248" spans="1:7" ht="13" hidden="1" thickBot="1" x14ac:dyDescent="0.3">
      <c r="A248" s="19">
        <f t="shared" si="26"/>
        <v>228</v>
      </c>
      <c r="B248" s="199">
        <f t="shared" si="27"/>
        <v>0</v>
      </c>
      <c r="C248" s="199">
        <f t="shared" si="21"/>
        <v>0</v>
      </c>
      <c r="D248" s="199">
        <f t="shared" si="22"/>
        <v>0</v>
      </c>
      <c r="E248" s="200">
        <f t="shared" si="23"/>
        <v>0</v>
      </c>
      <c r="F248" s="199">
        <f t="shared" si="24"/>
        <v>0</v>
      </c>
      <c r="G248" s="184">
        <f t="shared" si="25"/>
        <v>0</v>
      </c>
    </row>
    <row r="249" spans="1:7" ht="13" hidden="1" thickBot="1" x14ac:dyDescent="0.3">
      <c r="A249" s="19">
        <f t="shared" si="26"/>
        <v>229</v>
      </c>
      <c r="B249" s="199">
        <f t="shared" si="27"/>
        <v>0</v>
      </c>
      <c r="C249" s="199">
        <f t="shared" si="21"/>
        <v>0</v>
      </c>
      <c r="D249" s="199">
        <f t="shared" si="22"/>
        <v>0</v>
      </c>
      <c r="E249" s="200">
        <f t="shared" si="23"/>
        <v>0</v>
      </c>
      <c r="F249" s="199">
        <f t="shared" si="24"/>
        <v>0</v>
      </c>
      <c r="G249" s="184">
        <f t="shared" si="25"/>
        <v>0</v>
      </c>
    </row>
    <row r="250" spans="1:7" ht="13" hidden="1" thickBot="1" x14ac:dyDescent="0.3">
      <c r="A250" s="19">
        <f t="shared" si="26"/>
        <v>230</v>
      </c>
      <c r="B250" s="199">
        <f t="shared" si="27"/>
        <v>0</v>
      </c>
      <c r="C250" s="199">
        <f t="shared" si="21"/>
        <v>0</v>
      </c>
      <c r="D250" s="199">
        <f t="shared" si="22"/>
        <v>0</v>
      </c>
      <c r="E250" s="200">
        <f t="shared" si="23"/>
        <v>0</v>
      </c>
      <c r="F250" s="199">
        <f t="shared" si="24"/>
        <v>0</v>
      </c>
      <c r="G250" s="184">
        <f t="shared" si="25"/>
        <v>0</v>
      </c>
    </row>
    <row r="251" spans="1:7" ht="13" hidden="1" thickBot="1" x14ac:dyDescent="0.3">
      <c r="A251" s="19">
        <f t="shared" si="26"/>
        <v>231</v>
      </c>
      <c r="B251" s="199">
        <f t="shared" si="27"/>
        <v>0</v>
      </c>
      <c r="C251" s="199">
        <f t="shared" si="21"/>
        <v>0</v>
      </c>
      <c r="D251" s="199">
        <f t="shared" si="22"/>
        <v>0</v>
      </c>
      <c r="E251" s="200">
        <f t="shared" si="23"/>
        <v>0</v>
      </c>
      <c r="F251" s="199">
        <f t="shared" si="24"/>
        <v>0</v>
      </c>
      <c r="G251" s="184">
        <f t="shared" si="25"/>
        <v>0</v>
      </c>
    </row>
    <row r="252" spans="1:7" ht="13" hidden="1" thickBot="1" x14ac:dyDescent="0.3">
      <c r="A252" s="19">
        <f t="shared" si="26"/>
        <v>232</v>
      </c>
      <c r="B252" s="199">
        <f t="shared" si="27"/>
        <v>0</v>
      </c>
      <c r="C252" s="199">
        <f t="shared" si="21"/>
        <v>0</v>
      </c>
      <c r="D252" s="199">
        <f t="shared" si="22"/>
        <v>0</v>
      </c>
      <c r="E252" s="200">
        <f t="shared" si="23"/>
        <v>0</v>
      </c>
      <c r="F252" s="199">
        <f t="shared" si="24"/>
        <v>0</v>
      </c>
      <c r="G252" s="184">
        <f t="shared" si="25"/>
        <v>0</v>
      </c>
    </row>
    <row r="253" spans="1:7" ht="13" hidden="1" thickBot="1" x14ac:dyDescent="0.3">
      <c r="A253" s="19">
        <f t="shared" si="26"/>
        <v>233</v>
      </c>
      <c r="B253" s="199">
        <f t="shared" si="27"/>
        <v>0</v>
      </c>
      <c r="C253" s="199">
        <f t="shared" si="21"/>
        <v>0</v>
      </c>
      <c r="D253" s="199">
        <f t="shared" si="22"/>
        <v>0</v>
      </c>
      <c r="E253" s="200">
        <f t="shared" si="23"/>
        <v>0</v>
      </c>
      <c r="F253" s="199">
        <f t="shared" si="24"/>
        <v>0</v>
      </c>
      <c r="G253" s="184">
        <f t="shared" si="25"/>
        <v>0</v>
      </c>
    </row>
    <row r="254" spans="1:7" ht="13" hidden="1" thickBot="1" x14ac:dyDescent="0.3">
      <c r="A254" s="19">
        <f t="shared" si="26"/>
        <v>234</v>
      </c>
      <c r="B254" s="199">
        <f t="shared" si="27"/>
        <v>0</v>
      </c>
      <c r="C254" s="199">
        <f t="shared" si="21"/>
        <v>0</v>
      </c>
      <c r="D254" s="199">
        <f t="shared" si="22"/>
        <v>0</v>
      </c>
      <c r="E254" s="200">
        <f t="shared" si="23"/>
        <v>0</v>
      </c>
      <c r="F254" s="199">
        <f t="shared" si="24"/>
        <v>0</v>
      </c>
      <c r="G254" s="184">
        <f t="shared" si="25"/>
        <v>0</v>
      </c>
    </row>
    <row r="255" spans="1:7" ht="13" hidden="1" thickBot="1" x14ac:dyDescent="0.3">
      <c r="A255" s="19">
        <f t="shared" si="26"/>
        <v>235</v>
      </c>
      <c r="B255" s="199">
        <f t="shared" si="27"/>
        <v>0</v>
      </c>
      <c r="C255" s="199">
        <f t="shared" si="21"/>
        <v>0</v>
      </c>
      <c r="D255" s="199">
        <f t="shared" si="22"/>
        <v>0</v>
      </c>
      <c r="E255" s="200">
        <f t="shared" si="23"/>
        <v>0</v>
      </c>
      <c r="F255" s="199">
        <f t="shared" si="24"/>
        <v>0</v>
      </c>
      <c r="G255" s="184">
        <f t="shared" si="25"/>
        <v>0</v>
      </c>
    </row>
    <row r="256" spans="1:7" ht="13" hidden="1" thickBot="1" x14ac:dyDescent="0.3">
      <c r="A256" s="19">
        <f t="shared" si="26"/>
        <v>236</v>
      </c>
      <c r="B256" s="199">
        <f t="shared" si="27"/>
        <v>0</v>
      </c>
      <c r="C256" s="199">
        <f t="shared" si="21"/>
        <v>0</v>
      </c>
      <c r="D256" s="199">
        <f t="shared" si="22"/>
        <v>0</v>
      </c>
      <c r="E256" s="200">
        <f t="shared" si="23"/>
        <v>0</v>
      </c>
      <c r="F256" s="199">
        <f t="shared" si="24"/>
        <v>0</v>
      </c>
      <c r="G256" s="184">
        <f t="shared" si="25"/>
        <v>0</v>
      </c>
    </row>
    <row r="257" spans="1:7" ht="13" hidden="1" thickBot="1" x14ac:dyDescent="0.3">
      <c r="A257" s="19">
        <f t="shared" si="26"/>
        <v>237</v>
      </c>
      <c r="B257" s="199">
        <f t="shared" si="27"/>
        <v>0</v>
      </c>
      <c r="C257" s="199">
        <f t="shared" si="21"/>
        <v>0</v>
      </c>
      <c r="D257" s="199">
        <f t="shared" si="22"/>
        <v>0</v>
      </c>
      <c r="E257" s="200">
        <f t="shared" si="23"/>
        <v>0</v>
      </c>
      <c r="F257" s="199">
        <f t="shared" si="24"/>
        <v>0</v>
      </c>
      <c r="G257" s="184">
        <f t="shared" si="25"/>
        <v>0</v>
      </c>
    </row>
    <row r="258" spans="1:7" ht="13" hidden="1" thickBot="1" x14ac:dyDescent="0.3">
      <c r="A258" s="19">
        <f t="shared" si="26"/>
        <v>238</v>
      </c>
      <c r="B258" s="199">
        <f t="shared" si="27"/>
        <v>0</v>
      </c>
      <c r="C258" s="199">
        <f t="shared" si="21"/>
        <v>0</v>
      </c>
      <c r="D258" s="199">
        <f t="shared" si="22"/>
        <v>0</v>
      </c>
      <c r="E258" s="200">
        <f t="shared" si="23"/>
        <v>0</v>
      </c>
      <c r="F258" s="199">
        <f t="shared" si="24"/>
        <v>0</v>
      </c>
      <c r="G258" s="184">
        <f t="shared" si="25"/>
        <v>0</v>
      </c>
    </row>
    <row r="259" spans="1:7" ht="13" hidden="1" thickBot="1" x14ac:dyDescent="0.3">
      <c r="A259" s="19">
        <f t="shared" si="26"/>
        <v>239</v>
      </c>
      <c r="B259" s="199">
        <f t="shared" si="27"/>
        <v>0</v>
      </c>
      <c r="C259" s="199">
        <f t="shared" si="21"/>
        <v>0</v>
      </c>
      <c r="D259" s="199">
        <f t="shared" si="22"/>
        <v>0</v>
      </c>
      <c r="E259" s="200">
        <f t="shared" si="23"/>
        <v>0</v>
      </c>
      <c r="F259" s="199">
        <f t="shared" si="24"/>
        <v>0</v>
      </c>
      <c r="G259" s="184">
        <f t="shared" si="25"/>
        <v>0</v>
      </c>
    </row>
    <row r="260" spans="1:7" ht="13" hidden="1" thickBot="1" x14ac:dyDescent="0.3">
      <c r="A260" s="19">
        <f t="shared" si="26"/>
        <v>240</v>
      </c>
      <c r="B260" s="199">
        <f t="shared" si="27"/>
        <v>0</v>
      </c>
      <c r="C260" s="199">
        <f t="shared" si="21"/>
        <v>0</v>
      </c>
      <c r="D260" s="199">
        <f t="shared" si="22"/>
        <v>0</v>
      </c>
      <c r="E260" s="200">
        <f t="shared" si="23"/>
        <v>0</v>
      </c>
      <c r="F260" s="199">
        <f t="shared" si="24"/>
        <v>0</v>
      </c>
      <c r="G260" s="184">
        <f t="shared" si="25"/>
        <v>0</v>
      </c>
    </row>
    <row r="261" spans="1:7" ht="13" hidden="1" thickBot="1" x14ac:dyDescent="0.3">
      <c r="A261" s="19">
        <f t="shared" si="26"/>
        <v>241</v>
      </c>
      <c r="B261" s="199">
        <f t="shared" si="27"/>
        <v>0</v>
      </c>
      <c r="C261" s="199">
        <f t="shared" si="21"/>
        <v>0</v>
      </c>
      <c r="D261" s="199">
        <f t="shared" si="22"/>
        <v>0</v>
      </c>
      <c r="E261" s="200">
        <f t="shared" si="23"/>
        <v>0</v>
      </c>
      <c r="F261" s="199">
        <f t="shared" si="24"/>
        <v>0</v>
      </c>
      <c r="G261" s="184">
        <f t="shared" si="25"/>
        <v>0</v>
      </c>
    </row>
    <row r="262" spans="1:7" ht="13" hidden="1" thickBot="1" x14ac:dyDescent="0.3">
      <c r="A262" s="19">
        <f t="shared" si="26"/>
        <v>242</v>
      </c>
      <c r="B262" s="199">
        <f t="shared" si="27"/>
        <v>0</v>
      </c>
      <c r="C262" s="199">
        <f t="shared" si="21"/>
        <v>0</v>
      </c>
      <c r="D262" s="199">
        <f t="shared" si="22"/>
        <v>0</v>
      </c>
      <c r="E262" s="200">
        <f t="shared" si="23"/>
        <v>0</v>
      </c>
      <c r="F262" s="199">
        <f t="shared" si="24"/>
        <v>0</v>
      </c>
      <c r="G262" s="184">
        <f t="shared" si="25"/>
        <v>0</v>
      </c>
    </row>
    <row r="263" spans="1:7" ht="13" hidden="1" thickBot="1" x14ac:dyDescent="0.3">
      <c r="A263" s="19">
        <f t="shared" si="26"/>
        <v>243</v>
      </c>
      <c r="B263" s="199">
        <f t="shared" si="27"/>
        <v>0</v>
      </c>
      <c r="C263" s="199">
        <f t="shared" si="21"/>
        <v>0</v>
      </c>
      <c r="D263" s="199">
        <f t="shared" si="22"/>
        <v>0</v>
      </c>
      <c r="E263" s="200">
        <f t="shared" si="23"/>
        <v>0</v>
      </c>
      <c r="F263" s="199">
        <f t="shared" si="24"/>
        <v>0</v>
      </c>
      <c r="G263" s="184">
        <f t="shared" si="25"/>
        <v>0</v>
      </c>
    </row>
    <row r="264" spans="1:7" ht="13" hidden="1" thickBot="1" x14ac:dyDescent="0.3">
      <c r="A264" s="19">
        <f t="shared" si="26"/>
        <v>244</v>
      </c>
      <c r="B264" s="199">
        <f t="shared" si="27"/>
        <v>0</v>
      </c>
      <c r="C264" s="199">
        <f t="shared" si="21"/>
        <v>0</v>
      </c>
      <c r="D264" s="199">
        <f t="shared" si="22"/>
        <v>0</v>
      </c>
      <c r="E264" s="200">
        <f t="shared" si="23"/>
        <v>0</v>
      </c>
      <c r="F264" s="199">
        <f t="shared" si="24"/>
        <v>0</v>
      </c>
      <c r="G264" s="184">
        <f t="shared" si="25"/>
        <v>0</v>
      </c>
    </row>
    <row r="265" spans="1:7" ht="13" hidden="1" thickBot="1" x14ac:dyDescent="0.3">
      <c r="A265" s="19">
        <f t="shared" si="26"/>
        <v>245</v>
      </c>
      <c r="B265" s="199">
        <f t="shared" si="27"/>
        <v>0</v>
      </c>
      <c r="C265" s="199">
        <f t="shared" si="21"/>
        <v>0</v>
      </c>
      <c r="D265" s="199">
        <f t="shared" si="22"/>
        <v>0</v>
      </c>
      <c r="E265" s="200">
        <f t="shared" si="23"/>
        <v>0</v>
      </c>
      <c r="F265" s="199">
        <f t="shared" si="24"/>
        <v>0</v>
      </c>
      <c r="G265" s="184">
        <f t="shared" si="25"/>
        <v>0</v>
      </c>
    </row>
    <row r="266" spans="1:7" ht="13" hidden="1" thickBot="1" x14ac:dyDescent="0.3">
      <c r="A266" s="19">
        <f t="shared" si="26"/>
        <v>246</v>
      </c>
      <c r="B266" s="199">
        <f t="shared" si="27"/>
        <v>0</v>
      </c>
      <c r="C266" s="199">
        <f t="shared" si="21"/>
        <v>0</v>
      </c>
      <c r="D266" s="199">
        <f t="shared" si="22"/>
        <v>0</v>
      </c>
      <c r="E266" s="200">
        <f t="shared" si="23"/>
        <v>0</v>
      </c>
      <c r="F266" s="199">
        <f t="shared" si="24"/>
        <v>0</v>
      </c>
      <c r="G266" s="184">
        <f t="shared" si="25"/>
        <v>0</v>
      </c>
    </row>
    <row r="267" spans="1:7" ht="13" hidden="1" thickBot="1" x14ac:dyDescent="0.3">
      <c r="A267" s="19">
        <f t="shared" si="26"/>
        <v>247</v>
      </c>
      <c r="B267" s="199">
        <f t="shared" si="27"/>
        <v>0</v>
      </c>
      <c r="C267" s="199">
        <f t="shared" si="21"/>
        <v>0</v>
      </c>
      <c r="D267" s="199">
        <f t="shared" si="22"/>
        <v>0</v>
      </c>
      <c r="E267" s="200">
        <f t="shared" si="23"/>
        <v>0</v>
      </c>
      <c r="F267" s="199">
        <f t="shared" si="24"/>
        <v>0</v>
      </c>
      <c r="G267" s="184">
        <f t="shared" si="25"/>
        <v>0</v>
      </c>
    </row>
    <row r="268" spans="1:7" ht="13" hidden="1" thickBot="1" x14ac:dyDescent="0.3">
      <c r="A268" s="19">
        <f t="shared" si="26"/>
        <v>248</v>
      </c>
      <c r="B268" s="199">
        <f t="shared" si="27"/>
        <v>0</v>
      </c>
      <c r="C268" s="199">
        <f t="shared" si="21"/>
        <v>0</v>
      </c>
      <c r="D268" s="199">
        <f t="shared" si="22"/>
        <v>0</v>
      </c>
      <c r="E268" s="200">
        <f t="shared" si="23"/>
        <v>0</v>
      </c>
      <c r="F268" s="199">
        <f t="shared" si="24"/>
        <v>0</v>
      </c>
      <c r="G268" s="184">
        <f t="shared" si="25"/>
        <v>0</v>
      </c>
    </row>
    <row r="269" spans="1:7" ht="13" hidden="1" thickBot="1" x14ac:dyDescent="0.3">
      <c r="A269" s="19">
        <f t="shared" si="26"/>
        <v>249</v>
      </c>
      <c r="B269" s="199">
        <f t="shared" si="27"/>
        <v>0</v>
      </c>
      <c r="C269" s="199">
        <f t="shared" si="21"/>
        <v>0</v>
      </c>
      <c r="D269" s="199">
        <f t="shared" si="22"/>
        <v>0</v>
      </c>
      <c r="E269" s="200">
        <f t="shared" si="23"/>
        <v>0</v>
      </c>
      <c r="F269" s="199">
        <f t="shared" si="24"/>
        <v>0</v>
      </c>
      <c r="G269" s="184">
        <f t="shared" si="25"/>
        <v>0</v>
      </c>
    </row>
    <row r="270" spans="1:7" ht="13" hidden="1" thickBot="1" x14ac:dyDescent="0.3">
      <c r="A270" s="19">
        <f t="shared" si="26"/>
        <v>250</v>
      </c>
      <c r="B270" s="199">
        <f t="shared" si="27"/>
        <v>0</v>
      </c>
      <c r="C270" s="199">
        <f t="shared" si="21"/>
        <v>0</v>
      </c>
      <c r="D270" s="199">
        <f t="shared" si="22"/>
        <v>0</v>
      </c>
      <c r="E270" s="200">
        <f t="shared" si="23"/>
        <v>0</v>
      </c>
      <c r="F270" s="199">
        <f t="shared" si="24"/>
        <v>0</v>
      </c>
      <c r="G270" s="184">
        <f t="shared" si="25"/>
        <v>0</v>
      </c>
    </row>
    <row r="271" spans="1:7" ht="13" hidden="1" thickBot="1" x14ac:dyDescent="0.3">
      <c r="A271" s="19">
        <f t="shared" si="26"/>
        <v>251</v>
      </c>
      <c r="B271" s="199">
        <f t="shared" si="27"/>
        <v>0</v>
      </c>
      <c r="C271" s="199">
        <f t="shared" si="21"/>
        <v>0</v>
      </c>
      <c r="D271" s="199">
        <f t="shared" si="22"/>
        <v>0</v>
      </c>
      <c r="E271" s="200">
        <f t="shared" si="23"/>
        <v>0</v>
      </c>
      <c r="F271" s="199">
        <f t="shared" si="24"/>
        <v>0</v>
      </c>
      <c r="G271" s="184">
        <f t="shared" si="25"/>
        <v>0</v>
      </c>
    </row>
    <row r="272" spans="1:7" ht="13" hidden="1" thickBot="1" x14ac:dyDescent="0.3">
      <c r="A272" s="19">
        <f t="shared" si="26"/>
        <v>252</v>
      </c>
      <c r="B272" s="199">
        <f t="shared" si="27"/>
        <v>0</v>
      </c>
      <c r="C272" s="199">
        <f t="shared" si="21"/>
        <v>0</v>
      </c>
      <c r="D272" s="199">
        <f t="shared" si="22"/>
        <v>0</v>
      </c>
      <c r="E272" s="200">
        <f t="shared" si="23"/>
        <v>0</v>
      </c>
      <c r="F272" s="199">
        <f t="shared" si="24"/>
        <v>0</v>
      </c>
      <c r="G272" s="184">
        <f t="shared" si="25"/>
        <v>0</v>
      </c>
    </row>
    <row r="273" spans="1:7" ht="13" hidden="1" thickBot="1" x14ac:dyDescent="0.3">
      <c r="A273" s="19">
        <f t="shared" si="26"/>
        <v>253</v>
      </c>
      <c r="B273" s="199">
        <f t="shared" si="27"/>
        <v>0</v>
      </c>
      <c r="C273" s="199">
        <f t="shared" si="21"/>
        <v>0</v>
      </c>
      <c r="D273" s="199">
        <f t="shared" si="22"/>
        <v>0</v>
      </c>
      <c r="E273" s="200">
        <f t="shared" si="23"/>
        <v>0</v>
      </c>
      <c r="F273" s="199">
        <f t="shared" si="24"/>
        <v>0</v>
      </c>
      <c r="G273" s="184">
        <f t="shared" si="25"/>
        <v>0</v>
      </c>
    </row>
    <row r="274" spans="1:7" ht="13" hidden="1" thickBot="1" x14ac:dyDescent="0.3">
      <c r="A274" s="19">
        <f t="shared" si="26"/>
        <v>254</v>
      </c>
      <c r="B274" s="199">
        <f t="shared" si="27"/>
        <v>0</v>
      </c>
      <c r="C274" s="199">
        <f t="shared" si="21"/>
        <v>0</v>
      </c>
      <c r="D274" s="199">
        <f t="shared" si="22"/>
        <v>0</v>
      </c>
      <c r="E274" s="200">
        <f t="shared" si="23"/>
        <v>0</v>
      </c>
      <c r="F274" s="199">
        <f t="shared" si="24"/>
        <v>0</v>
      </c>
      <c r="G274" s="184">
        <f t="shared" si="25"/>
        <v>0</v>
      </c>
    </row>
    <row r="275" spans="1:7" ht="13" hidden="1" thickBot="1" x14ac:dyDescent="0.3">
      <c r="A275" s="19">
        <f t="shared" si="26"/>
        <v>255</v>
      </c>
      <c r="B275" s="199">
        <f t="shared" si="27"/>
        <v>0</v>
      </c>
      <c r="C275" s="199">
        <f t="shared" si="21"/>
        <v>0</v>
      </c>
      <c r="D275" s="199">
        <f t="shared" si="22"/>
        <v>0</v>
      </c>
      <c r="E275" s="200">
        <f t="shared" si="23"/>
        <v>0</v>
      </c>
      <c r="F275" s="199">
        <f t="shared" si="24"/>
        <v>0</v>
      </c>
      <c r="G275" s="184">
        <f t="shared" si="25"/>
        <v>0</v>
      </c>
    </row>
    <row r="276" spans="1:7" ht="13" hidden="1" thickBot="1" x14ac:dyDescent="0.3">
      <c r="A276" s="19">
        <f t="shared" si="26"/>
        <v>256</v>
      </c>
      <c r="B276" s="199">
        <f t="shared" si="27"/>
        <v>0</v>
      </c>
      <c r="C276" s="199">
        <f t="shared" si="21"/>
        <v>0</v>
      </c>
      <c r="D276" s="199">
        <f t="shared" si="22"/>
        <v>0</v>
      </c>
      <c r="E276" s="200">
        <f t="shared" si="23"/>
        <v>0</v>
      </c>
      <c r="F276" s="199">
        <f t="shared" si="24"/>
        <v>0</v>
      </c>
      <c r="G276" s="184">
        <f t="shared" si="25"/>
        <v>0</v>
      </c>
    </row>
    <row r="277" spans="1:7" ht="13" hidden="1" thickBot="1" x14ac:dyDescent="0.3">
      <c r="A277" s="19">
        <f t="shared" si="26"/>
        <v>257</v>
      </c>
      <c r="B277" s="199">
        <f t="shared" si="27"/>
        <v>0</v>
      </c>
      <c r="C277" s="199">
        <f t="shared" ref="C277:C340" si="28">IF(A277&lt;=$D$9,$D$14*-1,0)</f>
        <v>0</v>
      </c>
      <c r="D277" s="199">
        <f t="shared" ref="D277:D340" si="29">IF(A277&gt;$D$9,0,$D$11*-1)</f>
        <v>0</v>
      </c>
      <c r="E277" s="200">
        <f t="shared" ref="E277:E340" si="30">B277*$D$10</f>
        <v>0</v>
      </c>
      <c r="F277" s="199">
        <f t="shared" ref="F277:F340" si="31">D277-E277</f>
        <v>0</v>
      </c>
      <c r="G277" s="184">
        <f t="shared" ref="G277:G340" si="32">B277-F277</f>
        <v>0</v>
      </c>
    </row>
    <row r="278" spans="1:7" ht="13" hidden="1" thickBot="1" x14ac:dyDescent="0.3">
      <c r="A278" s="19">
        <f t="shared" ref="A278:A341" si="33">A277+1</f>
        <v>258</v>
      </c>
      <c r="B278" s="199">
        <f t="shared" ref="B278:B341" si="34">IF(A278&lt;=$D$9,G277,0)</f>
        <v>0</v>
      </c>
      <c r="C278" s="199">
        <f t="shared" si="28"/>
        <v>0</v>
      </c>
      <c r="D278" s="199">
        <f t="shared" si="29"/>
        <v>0</v>
      </c>
      <c r="E278" s="200">
        <f t="shared" si="30"/>
        <v>0</v>
      </c>
      <c r="F278" s="199">
        <f t="shared" si="31"/>
        <v>0</v>
      </c>
      <c r="G278" s="184">
        <f t="shared" si="32"/>
        <v>0</v>
      </c>
    </row>
    <row r="279" spans="1:7" ht="13" hidden="1" thickBot="1" x14ac:dyDescent="0.3">
      <c r="A279" s="19">
        <f t="shared" si="33"/>
        <v>259</v>
      </c>
      <c r="B279" s="199">
        <f t="shared" si="34"/>
        <v>0</v>
      </c>
      <c r="C279" s="199">
        <f t="shared" si="28"/>
        <v>0</v>
      </c>
      <c r="D279" s="199">
        <f t="shared" si="29"/>
        <v>0</v>
      </c>
      <c r="E279" s="200">
        <f t="shared" si="30"/>
        <v>0</v>
      </c>
      <c r="F279" s="199">
        <f t="shared" si="31"/>
        <v>0</v>
      </c>
      <c r="G279" s="184">
        <f t="shared" si="32"/>
        <v>0</v>
      </c>
    </row>
    <row r="280" spans="1:7" ht="13" hidden="1" thickBot="1" x14ac:dyDescent="0.3">
      <c r="A280" s="19">
        <f t="shared" si="33"/>
        <v>260</v>
      </c>
      <c r="B280" s="199">
        <f t="shared" si="34"/>
        <v>0</v>
      </c>
      <c r="C280" s="199">
        <f t="shared" si="28"/>
        <v>0</v>
      </c>
      <c r="D280" s="199">
        <f t="shared" si="29"/>
        <v>0</v>
      </c>
      <c r="E280" s="200">
        <f t="shared" si="30"/>
        <v>0</v>
      </c>
      <c r="F280" s="199">
        <f t="shared" si="31"/>
        <v>0</v>
      </c>
      <c r="G280" s="184">
        <f t="shared" si="32"/>
        <v>0</v>
      </c>
    </row>
    <row r="281" spans="1:7" ht="13" hidden="1" thickBot="1" x14ac:dyDescent="0.3">
      <c r="A281" s="19">
        <f t="shared" si="33"/>
        <v>261</v>
      </c>
      <c r="B281" s="199">
        <f t="shared" si="34"/>
        <v>0</v>
      </c>
      <c r="C281" s="199">
        <f t="shared" si="28"/>
        <v>0</v>
      </c>
      <c r="D281" s="199">
        <f t="shared" si="29"/>
        <v>0</v>
      </c>
      <c r="E281" s="200">
        <f t="shared" si="30"/>
        <v>0</v>
      </c>
      <c r="F281" s="199">
        <f t="shared" si="31"/>
        <v>0</v>
      </c>
      <c r="G281" s="184">
        <f t="shared" si="32"/>
        <v>0</v>
      </c>
    </row>
    <row r="282" spans="1:7" ht="13" hidden="1" thickBot="1" x14ac:dyDescent="0.3">
      <c r="A282" s="19">
        <f t="shared" si="33"/>
        <v>262</v>
      </c>
      <c r="B282" s="199">
        <f t="shared" si="34"/>
        <v>0</v>
      </c>
      <c r="C282" s="199">
        <f t="shared" si="28"/>
        <v>0</v>
      </c>
      <c r="D282" s="199">
        <f t="shared" si="29"/>
        <v>0</v>
      </c>
      <c r="E282" s="200">
        <f t="shared" si="30"/>
        <v>0</v>
      </c>
      <c r="F282" s="199">
        <f t="shared" si="31"/>
        <v>0</v>
      </c>
      <c r="G282" s="184">
        <f t="shared" si="32"/>
        <v>0</v>
      </c>
    </row>
    <row r="283" spans="1:7" ht="13" hidden="1" thickBot="1" x14ac:dyDescent="0.3">
      <c r="A283" s="19">
        <f t="shared" si="33"/>
        <v>263</v>
      </c>
      <c r="B283" s="199">
        <f t="shared" si="34"/>
        <v>0</v>
      </c>
      <c r="C283" s="199">
        <f t="shared" si="28"/>
        <v>0</v>
      </c>
      <c r="D283" s="199">
        <f t="shared" si="29"/>
        <v>0</v>
      </c>
      <c r="E283" s="200">
        <f t="shared" si="30"/>
        <v>0</v>
      </c>
      <c r="F283" s="199">
        <f t="shared" si="31"/>
        <v>0</v>
      </c>
      <c r="G283" s="184">
        <f t="shared" si="32"/>
        <v>0</v>
      </c>
    </row>
    <row r="284" spans="1:7" ht="13" hidden="1" thickBot="1" x14ac:dyDescent="0.3">
      <c r="A284" s="19">
        <f t="shared" si="33"/>
        <v>264</v>
      </c>
      <c r="B284" s="199">
        <f t="shared" si="34"/>
        <v>0</v>
      </c>
      <c r="C284" s="199">
        <f t="shared" si="28"/>
        <v>0</v>
      </c>
      <c r="D284" s="199">
        <f t="shared" si="29"/>
        <v>0</v>
      </c>
      <c r="E284" s="200">
        <f t="shared" si="30"/>
        <v>0</v>
      </c>
      <c r="F284" s="199">
        <f t="shared" si="31"/>
        <v>0</v>
      </c>
      <c r="G284" s="184">
        <f t="shared" si="32"/>
        <v>0</v>
      </c>
    </row>
    <row r="285" spans="1:7" ht="13" hidden="1" thickBot="1" x14ac:dyDescent="0.3">
      <c r="A285" s="19">
        <f t="shared" si="33"/>
        <v>265</v>
      </c>
      <c r="B285" s="199">
        <f t="shared" si="34"/>
        <v>0</v>
      </c>
      <c r="C285" s="199">
        <f t="shared" si="28"/>
        <v>0</v>
      </c>
      <c r="D285" s="199">
        <f t="shared" si="29"/>
        <v>0</v>
      </c>
      <c r="E285" s="200">
        <f t="shared" si="30"/>
        <v>0</v>
      </c>
      <c r="F285" s="199">
        <f t="shared" si="31"/>
        <v>0</v>
      </c>
      <c r="G285" s="184">
        <f t="shared" si="32"/>
        <v>0</v>
      </c>
    </row>
    <row r="286" spans="1:7" ht="13" hidden="1" thickBot="1" x14ac:dyDescent="0.3">
      <c r="A286" s="19">
        <f t="shared" si="33"/>
        <v>266</v>
      </c>
      <c r="B286" s="199">
        <f t="shared" si="34"/>
        <v>0</v>
      </c>
      <c r="C286" s="199">
        <f t="shared" si="28"/>
        <v>0</v>
      </c>
      <c r="D286" s="199">
        <f t="shared" si="29"/>
        <v>0</v>
      </c>
      <c r="E286" s="200">
        <f t="shared" si="30"/>
        <v>0</v>
      </c>
      <c r="F286" s="199">
        <f t="shared" si="31"/>
        <v>0</v>
      </c>
      <c r="G286" s="184">
        <f t="shared" si="32"/>
        <v>0</v>
      </c>
    </row>
    <row r="287" spans="1:7" ht="13" hidden="1" thickBot="1" x14ac:dyDescent="0.3">
      <c r="A287" s="19">
        <f t="shared" si="33"/>
        <v>267</v>
      </c>
      <c r="B287" s="199">
        <f t="shared" si="34"/>
        <v>0</v>
      </c>
      <c r="C287" s="199">
        <f t="shared" si="28"/>
        <v>0</v>
      </c>
      <c r="D287" s="199">
        <f t="shared" si="29"/>
        <v>0</v>
      </c>
      <c r="E287" s="200">
        <f t="shared" si="30"/>
        <v>0</v>
      </c>
      <c r="F287" s="199">
        <f t="shared" si="31"/>
        <v>0</v>
      </c>
      <c r="G287" s="184">
        <f t="shared" si="32"/>
        <v>0</v>
      </c>
    </row>
    <row r="288" spans="1:7" ht="13" hidden="1" thickBot="1" x14ac:dyDescent="0.3">
      <c r="A288" s="19">
        <f t="shared" si="33"/>
        <v>268</v>
      </c>
      <c r="B288" s="199">
        <f t="shared" si="34"/>
        <v>0</v>
      </c>
      <c r="C288" s="199">
        <f t="shared" si="28"/>
        <v>0</v>
      </c>
      <c r="D288" s="199">
        <f t="shared" si="29"/>
        <v>0</v>
      </c>
      <c r="E288" s="200">
        <f t="shared" si="30"/>
        <v>0</v>
      </c>
      <c r="F288" s="199">
        <f t="shared" si="31"/>
        <v>0</v>
      </c>
      <c r="G288" s="184">
        <f t="shared" si="32"/>
        <v>0</v>
      </c>
    </row>
    <row r="289" spans="1:7" ht="13" hidden="1" thickBot="1" x14ac:dyDescent="0.3">
      <c r="A289" s="19">
        <f t="shared" si="33"/>
        <v>269</v>
      </c>
      <c r="B289" s="199">
        <f t="shared" si="34"/>
        <v>0</v>
      </c>
      <c r="C289" s="199">
        <f t="shared" si="28"/>
        <v>0</v>
      </c>
      <c r="D289" s="199">
        <f t="shared" si="29"/>
        <v>0</v>
      </c>
      <c r="E289" s="200">
        <f t="shared" si="30"/>
        <v>0</v>
      </c>
      <c r="F289" s="199">
        <f t="shared" si="31"/>
        <v>0</v>
      </c>
      <c r="G289" s="184">
        <f t="shared" si="32"/>
        <v>0</v>
      </c>
    </row>
    <row r="290" spans="1:7" ht="13" hidden="1" thickBot="1" x14ac:dyDescent="0.3">
      <c r="A290" s="19">
        <f t="shared" si="33"/>
        <v>270</v>
      </c>
      <c r="B290" s="199">
        <f t="shared" si="34"/>
        <v>0</v>
      </c>
      <c r="C290" s="199">
        <f t="shared" si="28"/>
        <v>0</v>
      </c>
      <c r="D290" s="199">
        <f t="shared" si="29"/>
        <v>0</v>
      </c>
      <c r="E290" s="200">
        <f t="shared" si="30"/>
        <v>0</v>
      </c>
      <c r="F290" s="199">
        <f t="shared" si="31"/>
        <v>0</v>
      </c>
      <c r="G290" s="184">
        <f t="shared" si="32"/>
        <v>0</v>
      </c>
    </row>
    <row r="291" spans="1:7" ht="13" hidden="1" thickBot="1" x14ac:dyDescent="0.3">
      <c r="A291" s="19">
        <f t="shared" si="33"/>
        <v>271</v>
      </c>
      <c r="B291" s="199">
        <f t="shared" si="34"/>
        <v>0</v>
      </c>
      <c r="C291" s="199">
        <f t="shared" si="28"/>
        <v>0</v>
      </c>
      <c r="D291" s="199">
        <f t="shared" si="29"/>
        <v>0</v>
      </c>
      <c r="E291" s="200">
        <f t="shared" si="30"/>
        <v>0</v>
      </c>
      <c r="F291" s="199">
        <f t="shared" si="31"/>
        <v>0</v>
      </c>
      <c r="G291" s="184">
        <f t="shared" si="32"/>
        <v>0</v>
      </c>
    </row>
    <row r="292" spans="1:7" ht="13" hidden="1" thickBot="1" x14ac:dyDescent="0.3">
      <c r="A292" s="19">
        <f t="shared" si="33"/>
        <v>272</v>
      </c>
      <c r="B292" s="199">
        <f t="shared" si="34"/>
        <v>0</v>
      </c>
      <c r="C292" s="199">
        <f t="shared" si="28"/>
        <v>0</v>
      </c>
      <c r="D292" s="199">
        <f t="shared" si="29"/>
        <v>0</v>
      </c>
      <c r="E292" s="200">
        <f t="shared" si="30"/>
        <v>0</v>
      </c>
      <c r="F292" s="199">
        <f t="shared" si="31"/>
        <v>0</v>
      </c>
      <c r="G292" s="184">
        <f t="shared" si="32"/>
        <v>0</v>
      </c>
    </row>
    <row r="293" spans="1:7" ht="13" hidden="1" thickBot="1" x14ac:dyDescent="0.3">
      <c r="A293" s="19">
        <f t="shared" si="33"/>
        <v>273</v>
      </c>
      <c r="B293" s="199">
        <f t="shared" si="34"/>
        <v>0</v>
      </c>
      <c r="C293" s="199">
        <f t="shared" si="28"/>
        <v>0</v>
      </c>
      <c r="D293" s="199">
        <f t="shared" si="29"/>
        <v>0</v>
      </c>
      <c r="E293" s="200">
        <f t="shared" si="30"/>
        <v>0</v>
      </c>
      <c r="F293" s="199">
        <f t="shared" si="31"/>
        <v>0</v>
      </c>
      <c r="G293" s="184">
        <f t="shared" si="32"/>
        <v>0</v>
      </c>
    </row>
    <row r="294" spans="1:7" ht="13" hidden="1" thickBot="1" x14ac:dyDescent="0.3">
      <c r="A294" s="19">
        <f t="shared" si="33"/>
        <v>274</v>
      </c>
      <c r="B294" s="199">
        <f t="shared" si="34"/>
        <v>0</v>
      </c>
      <c r="C294" s="199">
        <f t="shared" si="28"/>
        <v>0</v>
      </c>
      <c r="D294" s="199">
        <f t="shared" si="29"/>
        <v>0</v>
      </c>
      <c r="E294" s="200">
        <f t="shared" si="30"/>
        <v>0</v>
      </c>
      <c r="F294" s="199">
        <f t="shared" si="31"/>
        <v>0</v>
      </c>
      <c r="G294" s="184">
        <f t="shared" si="32"/>
        <v>0</v>
      </c>
    </row>
    <row r="295" spans="1:7" ht="13" hidden="1" thickBot="1" x14ac:dyDescent="0.3">
      <c r="A295" s="19">
        <f t="shared" si="33"/>
        <v>275</v>
      </c>
      <c r="B295" s="199">
        <f t="shared" si="34"/>
        <v>0</v>
      </c>
      <c r="C295" s="199">
        <f t="shared" si="28"/>
        <v>0</v>
      </c>
      <c r="D295" s="199">
        <f t="shared" si="29"/>
        <v>0</v>
      </c>
      <c r="E295" s="200">
        <f t="shared" si="30"/>
        <v>0</v>
      </c>
      <c r="F295" s="199">
        <f t="shared" si="31"/>
        <v>0</v>
      </c>
      <c r="G295" s="184">
        <f t="shared" si="32"/>
        <v>0</v>
      </c>
    </row>
    <row r="296" spans="1:7" ht="13" hidden="1" thickBot="1" x14ac:dyDescent="0.3">
      <c r="A296" s="19">
        <f t="shared" si="33"/>
        <v>276</v>
      </c>
      <c r="B296" s="199">
        <f t="shared" si="34"/>
        <v>0</v>
      </c>
      <c r="C296" s="199">
        <f t="shared" si="28"/>
        <v>0</v>
      </c>
      <c r="D296" s="199">
        <f t="shared" si="29"/>
        <v>0</v>
      </c>
      <c r="E296" s="200">
        <f t="shared" si="30"/>
        <v>0</v>
      </c>
      <c r="F296" s="199">
        <f t="shared" si="31"/>
        <v>0</v>
      </c>
      <c r="G296" s="184">
        <f t="shared" si="32"/>
        <v>0</v>
      </c>
    </row>
    <row r="297" spans="1:7" ht="13" hidden="1" thickBot="1" x14ac:dyDescent="0.3">
      <c r="A297" s="19">
        <f t="shared" si="33"/>
        <v>277</v>
      </c>
      <c r="B297" s="199">
        <f t="shared" si="34"/>
        <v>0</v>
      </c>
      <c r="C297" s="199">
        <f t="shared" si="28"/>
        <v>0</v>
      </c>
      <c r="D297" s="199">
        <f t="shared" si="29"/>
        <v>0</v>
      </c>
      <c r="E297" s="200">
        <f t="shared" si="30"/>
        <v>0</v>
      </c>
      <c r="F297" s="199">
        <f t="shared" si="31"/>
        <v>0</v>
      </c>
      <c r="G297" s="184">
        <f t="shared" si="32"/>
        <v>0</v>
      </c>
    </row>
    <row r="298" spans="1:7" ht="13" hidden="1" thickBot="1" x14ac:dyDescent="0.3">
      <c r="A298" s="19">
        <f t="shared" si="33"/>
        <v>278</v>
      </c>
      <c r="B298" s="199">
        <f t="shared" si="34"/>
        <v>0</v>
      </c>
      <c r="C298" s="199">
        <f t="shared" si="28"/>
        <v>0</v>
      </c>
      <c r="D298" s="199">
        <f t="shared" si="29"/>
        <v>0</v>
      </c>
      <c r="E298" s="200">
        <f t="shared" si="30"/>
        <v>0</v>
      </c>
      <c r="F298" s="199">
        <f t="shared" si="31"/>
        <v>0</v>
      </c>
      <c r="G298" s="184">
        <f t="shared" si="32"/>
        <v>0</v>
      </c>
    </row>
    <row r="299" spans="1:7" ht="13" hidden="1" thickBot="1" x14ac:dyDescent="0.3">
      <c r="A299" s="19">
        <f t="shared" si="33"/>
        <v>279</v>
      </c>
      <c r="B299" s="199">
        <f t="shared" si="34"/>
        <v>0</v>
      </c>
      <c r="C299" s="199">
        <f t="shared" si="28"/>
        <v>0</v>
      </c>
      <c r="D299" s="199">
        <f t="shared" si="29"/>
        <v>0</v>
      </c>
      <c r="E299" s="200">
        <f t="shared" si="30"/>
        <v>0</v>
      </c>
      <c r="F299" s="199">
        <f t="shared" si="31"/>
        <v>0</v>
      </c>
      <c r="G299" s="184">
        <f t="shared" si="32"/>
        <v>0</v>
      </c>
    </row>
    <row r="300" spans="1:7" ht="13" hidden="1" thickBot="1" x14ac:dyDescent="0.3">
      <c r="A300" s="19">
        <f t="shared" si="33"/>
        <v>280</v>
      </c>
      <c r="B300" s="199">
        <f t="shared" si="34"/>
        <v>0</v>
      </c>
      <c r="C300" s="199">
        <f t="shared" si="28"/>
        <v>0</v>
      </c>
      <c r="D300" s="199">
        <f t="shared" si="29"/>
        <v>0</v>
      </c>
      <c r="E300" s="200">
        <f t="shared" si="30"/>
        <v>0</v>
      </c>
      <c r="F300" s="199">
        <f t="shared" si="31"/>
        <v>0</v>
      </c>
      <c r="G300" s="184">
        <f t="shared" si="32"/>
        <v>0</v>
      </c>
    </row>
    <row r="301" spans="1:7" ht="13" hidden="1" thickBot="1" x14ac:dyDescent="0.3">
      <c r="A301" s="19">
        <f t="shared" si="33"/>
        <v>281</v>
      </c>
      <c r="B301" s="199">
        <f t="shared" si="34"/>
        <v>0</v>
      </c>
      <c r="C301" s="199">
        <f t="shared" si="28"/>
        <v>0</v>
      </c>
      <c r="D301" s="199">
        <f t="shared" si="29"/>
        <v>0</v>
      </c>
      <c r="E301" s="200">
        <f t="shared" si="30"/>
        <v>0</v>
      </c>
      <c r="F301" s="199">
        <f t="shared" si="31"/>
        <v>0</v>
      </c>
      <c r="G301" s="184">
        <f t="shared" si="32"/>
        <v>0</v>
      </c>
    </row>
    <row r="302" spans="1:7" ht="13" hidden="1" thickBot="1" x14ac:dyDescent="0.3">
      <c r="A302" s="19">
        <f t="shared" si="33"/>
        <v>282</v>
      </c>
      <c r="B302" s="199">
        <f t="shared" si="34"/>
        <v>0</v>
      </c>
      <c r="C302" s="199">
        <f t="shared" si="28"/>
        <v>0</v>
      </c>
      <c r="D302" s="199">
        <f t="shared" si="29"/>
        <v>0</v>
      </c>
      <c r="E302" s="200">
        <f t="shared" si="30"/>
        <v>0</v>
      </c>
      <c r="F302" s="199">
        <f t="shared" si="31"/>
        <v>0</v>
      </c>
      <c r="G302" s="184">
        <f t="shared" si="32"/>
        <v>0</v>
      </c>
    </row>
    <row r="303" spans="1:7" ht="13" hidden="1" thickBot="1" x14ac:dyDescent="0.3">
      <c r="A303" s="19">
        <f t="shared" si="33"/>
        <v>283</v>
      </c>
      <c r="B303" s="199">
        <f t="shared" si="34"/>
        <v>0</v>
      </c>
      <c r="C303" s="199">
        <f t="shared" si="28"/>
        <v>0</v>
      </c>
      <c r="D303" s="199">
        <f t="shared" si="29"/>
        <v>0</v>
      </c>
      <c r="E303" s="200">
        <f t="shared" si="30"/>
        <v>0</v>
      </c>
      <c r="F303" s="199">
        <f t="shared" si="31"/>
        <v>0</v>
      </c>
      <c r="G303" s="184">
        <f t="shared" si="32"/>
        <v>0</v>
      </c>
    </row>
    <row r="304" spans="1:7" ht="13" hidden="1" thickBot="1" x14ac:dyDescent="0.3">
      <c r="A304" s="19">
        <f t="shared" si="33"/>
        <v>284</v>
      </c>
      <c r="B304" s="199">
        <f t="shared" si="34"/>
        <v>0</v>
      </c>
      <c r="C304" s="199">
        <f t="shared" si="28"/>
        <v>0</v>
      </c>
      <c r="D304" s="199">
        <f t="shared" si="29"/>
        <v>0</v>
      </c>
      <c r="E304" s="200">
        <f t="shared" si="30"/>
        <v>0</v>
      </c>
      <c r="F304" s="199">
        <f t="shared" si="31"/>
        <v>0</v>
      </c>
      <c r="G304" s="184">
        <f t="shared" si="32"/>
        <v>0</v>
      </c>
    </row>
    <row r="305" spans="1:7" ht="13" hidden="1" thickBot="1" x14ac:dyDescent="0.3">
      <c r="A305" s="19">
        <f t="shared" si="33"/>
        <v>285</v>
      </c>
      <c r="B305" s="199">
        <f t="shared" si="34"/>
        <v>0</v>
      </c>
      <c r="C305" s="199">
        <f t="shared" si="28"/>
        <v>0</v>
      </c>
      <c r="D305" s="199">
        <f t="shared" si="29"/>
        <v>0</v>
      </c>
      <c r="E305" s="200">
        <f t="shared" si="30"/>
        <v>0</v>
      </c>
      <c r="F305" s="199">
        <f t="shared" si="31"/>
        <v>0</v>
      </c>
      <c r="G305" s="184">
        <f t="shared" si="32"/>
        <v>0</v>
      </c>
    </row>
    <row r="306" spans="1:7" ht="13" hidden="1" thickBot="1" x14ac:dyDescent="0.3">
      <c r="A306" s="19">
        <f t="shared" si="33"/>
        <v>286</v>
      </c>
      <c r="B306" s="199">
        <f t="shared" si="34"/>
        <v>0</v>
      </c>
      <c r="C306" s="199">
        <f t="shared" si="28"/>
        <v>0</v>
      </c>
      <c r="D306" s="199">
        <f t="shared" si="29"/>
        <v>0</v>
      </c>
      <c r="E306" s="200">
        <f t="shared" si="30"/>
        <v>0</v>
      </c>
      <c r="F306" s="199">
        <f t="shared" si="31"/>
        <v>0</v>
      </c>
      <c r="G306" s="184">
        <f t="shared" si="32"/>
        <v>0</v>
      </c>
    </row>
    <row r="307" spans="1:7" ht="13" hidden="1" thickBot="1" x14ac:dyDescent="0.3">
      <c r="A307" s="19">
        <f t="shared" si="33"/>
        <v>287</v>
      </c>
      <c r="B307" s="199">
        <f t="shared" si="34"/>
        <v>0</v>
      </c>
      <c r="C307" s="199">
        <f t="shared" si="28"/>
        <v>0</v>
      </c>
      <c r="D307" s="199">
        <f t="shared" si="29"/>
        <v>0</v>
      </c>
      <c r="E307" s="200">
        <f t="shared" si="30"/>
        <v>0</v>
      </c>
      <c r="F307" s="199">
        <f t="shared" si="31"/>
        <v>0</v>
      </c>
      <c r="G307" s="184">
        <f t="shared" si="32"/>
        <v>0</v>
      </c>
    </row>
    <row r="308" spans="1:7" ht="13" hidden="1" thickBot="1" x14ac:dyDescent="0.3">
      <c r="A308" s="19">
        <f t="shared" si="33"/>
        <v>288</v>
      </c>
      <c r="B308" s="199">
        <f t="shared" si="34"/>
        <v>0</v>
      </c>
      <c r="C308" s="199">
        <f t="shared" si="28"/>
        <v>0</v>
      </c>
      <c r="D308" s="199">
        <f t="shared" si="29"/>
        <v>0</v>
      </c>
      <c r="E308" s="200">
        <f t="shared" si="30"/>
        <v>0</v>
      </c>
      <c r="F308" s="199">
        <f t="shared" si="31"/>
        <v>0</v>
      </c>
      <c r="G308" s="184">
        <f t="shared" si="32"/>
        <v>0</v>
      </c>
    </row>
    <row r="309" spans="1:7" ht="13" hidden="1" thickBot="1" x14ac:dyDescent="0.3">
      <c r="A309" s="19">
        <f t="shared" si="33"/>
        <v>289</v>
      </c>
      <c r="B309" s="199">
        <f t="shared" si="34"/>
        <v>0</v>
      </c>
      <c r="C309" s="199">
        <f t="shared" si="28"/>
        <v>0</v>
      </c>
      <c r="D309" s="199">
        <f t="shared" si="29"/>
        <v>0</v>
      </c>
      <c r="E309" s="200">
        <f t="shared" si="30"/>
        <v>0</v>
      </c>
      <c r="F309" s="199">
        <f t="shared" si="31"/>
        <v>0</v>
      </c>
      <c r="G309" s="184">
        <f t="shared" si="32"/>
        <v>0</v>
      </c>
    </row>
    <row r="310" spans="1:7" ht="13" hidden="1" thickBot="1" x14ac:dyDescent="0.3">
      <c r="A310" s="19">
        <f t="shared" si="33"/>
        <v>290</v>
      </c>
      <c r="B310" s="199">
        <f t="shared" si="34"/>
        <v>0</v>
      </c>
      <c r="C310" s="199">
        <f t="shared" si="28"/>
        <v>0</v>
      </c>
      <c r="D310" s="199">
        <f t="shared" si="29"/>
        <v>0</v>
      </c>
      <c r="E310" s="200">
        <f t="shared" si="30"/>
        <v>0</v>
      </c>
      <c r="F310" s="199">
        <f t="shared" si="31"/>
        <v>0</v>
      </c>
      <c r="G310" s="184">
        <f t="shared" si="32"/>
        <v>0</v>
      </c>
    </row>
    <row r="311" spans="1:7" ht="13" hidden="1" thickBot="1" x14ac:dyDescent="0.3">
      <c r="A311" s="19">
        <f t="shared" si="33"/>
        <v>291</v>
      </c>
      <c r="B311" s="199">
        <f t="shared" si="34"/>
        <v>0</v>
      </c>
      <c r="C311" s="199">
        <f t="shared" si="28"/>
        <v>0</v>
      </c>
      <c r="D311" s="199">
        <f t="shared" si="29"/>
        <v>0</v>
      </c>
      <c r="E311" s="200">
        <f t="shared" si="30"/>
        <v>0</v>
      </c>
      <c r="F311" s="199">
        <f t="shared" si="31"/>
        <v>0</v>
      </c>
      <c r="G311" s="184">
        <f t="shared" si="32"/>
        <v>0</v>
      </c>
    </row>
    <row r="312" spans="1:7" ht="13" hidden="1" thickBot="1" x14ac:dyDescent="0.3">
      <c r="A312" s="19">
        <f t="shared" si="33"/>
        <v>292</v>
      </c>
      <c r="B312" s="199">
        <f t="shared" si="34"/>
        <v>0</v>
      </c>
      <c r="C312" s="199">
        <f t="shared" si="28"/>
        <v>0</v>
      </c>
      <c r="D312" s="199">
        <f t="shared" si="29"/>
        <v>0</v>
      </c>
      <c r="E312" s="200">
        <f t="shared" si="30"/>
        <v>0</v>
      </c>
      <c r="F312" s="199">
        <f t="shared" si="31"/>
        <v>0</v>
      </c>
      <c r="G312" s="184">
        <f t="shared" si="32"/>
        <v>0</v>
      </c>
    </row>
    <row r="313" spans="1:7" ht="13" hidden="1" thickBot="1" x14ac:dyDescent="0.3">
      <c r="A313" s="19">
        <f t="shared" si="33"/>
        <v>293</v>
      </c>
      <c r="B313" s="199">
        <f t="shared" si="34"/>
        <v>0</v>
      </c>
      <c r="C313" s="199">
        <f t="shared" si="28"/>
        <v>0</v>
      </c>
      <c r="D313" s="199">
        <f t="shared" si="29"/>
        <v>0</v>
      </c>
      <c r="E313" s="200">
        <f t="shared" si="30"/>
        <v>0</v>
      </c>
      <c r="F313" s="199">
        <f t="shared" si="31"/>
        <v>0</v>
      </c>
      <c r="G313" s="184">
        <f t="shared" si="32"/>
        <v>0</v>
      </c>
    </row>
    <row r="314" spans="1:7" ht="13" hidden="1" thickBot="1" x14ac:dyDescent="0.3">
      <c r="A314" s="19">
        <f t="shared" si="33"/>
        <v>294</v>
      </c>
      <c r="B314" s="199">
        <f t="shared" si="34"/>
        <v>0</v>
      </c>
      <c r="C314" s="199">
        <f t="shared" si="28"/>
        <v>0</v>
      </c>
      <c r="D314" s="199">
        <f t="shared" si="29"/>
        <v>0</v>
      </c>
      <c r="E314" s="200">
        <f t="shared" si="30"/>
        <v>0</v>
      </c>
      <c r="F314" s="199">
        <f t="shared" si="31"/>
        <v>0</v>
      </c>
      <c r="G314" s="184">
        <f t="shared" si="32"/>
        <v>0</v>
      </c>
    </row>
    <row r="315" spans="1:7" ht="13" hidden="1" thickBot="1" x14ac:dyDescent="0.3">
      <c r="A315" s="19">
        <f t="shared" si="33"/>
        <v>295</v>
      </c>
      <c r="B315" s="199">
        <f t="shared" si="34"/>
        <v>0</v>
      </c>
      <c r="C315" s="199">
        <f t="shared" si="28"/>
        <v>0</v>
      </c>
      <c r="D315" s="199">
        <f t="shared" si="29"/>
        <v>0</v>
      </c>
      <c r="E315" s="200">
        <f t="shared" si="30"/>
        <v>0</v>
      </c>
      <c r="F315" s="199">
        <f t="shared" si="31"/>
        <v>0</v>
      </c>
      <c r="G315" s="184">
        <f t="shared" si="32"/>
        <v>0</v>
      </c>
    </row>
    <row r="316" spans="1:7" ht="13" hidden="1" thickBot="1" x14ac:dyDescent="0.3">
      <c r="A316" s="19">
        <f t="shared" si="33"/>
        <v>296</v>
      </c>
      <c r="B316" s="199">
        <f t="shared" si="34"/>
        <v>0</v>
      </c>
      <c r="C316" s="199">
        <f t="shared" si="28"/>
        <v>0</v>
      </c>
      <c r="D316" s="199">
        <f t="shared" si="29"/>
        <v>0</v>
      </c>
      <c r="E316" s="200">
        <f t="shared" si="30"/>
        <v>0</v>
      </c>
      <c r="F316" s="199">
        <f t="shared" si="31"/>
        <v>0</v>
      </c>
      <c r="G316" s="184">
        <f t="shared" si="32"/>
        <v>0</v>
      </c>
    </row>
    <row r="317" spans="1:7" ht="13" hidden="1" thickBot="1" x14ac:dyDescent="0.3">
      <c r="A317" s="19">
        <f t="shared" si="33"/>
        <v>297</v>
      </c>
      <c r="B317" s="199">
        <f t="shared" si="34"/>
        <v>0</v>
      </c>
      <c r="C317" s="199">
        <f t="shared" si="28"/>
        <v>0</v>
      </c>
      <c r="D317" s="199">
        <f t="shared" si="29"/>
        <v>0</v>
      </c>
      <c r="E317" s="200">
        <f t="shared" si="30"/>
        <v>0</v>
      </c>
      <c r="F317" s="199">
        <f t="shared" si="31"/>
        <v>0</v>
      </c>
      <c r="G317" s="184">
        <f t="shared" si="32"/>
        <v>0</v>
      </c>
    </row>
    <row r="318" spans="1:7" ht="13" hidden="1" thickBot="1" x14ac:dyDescent="0.3">
      <c r="A318" s="19">
        <f t="shared" si="33"/>
        <v>298</v>
      </c>
      <c r="B318" s="199">
        <f t="shared" si="34"/>
        <v>0</v>
      </c>
      <c r="C318" s="199">
        <f t="shared" si="28"/>
        <v>0</v>
      </c>
      <c r="D318" s="199">
        <f t="shared" si="29"/>
        <v>0</v>
      </c>
      <c r="E318" s="200">
        <f t="shared" si="30"/>
        <v>0</v>
      </c>
      <c r="F318" s="199">
        <f t="shared" si="31"/>
        <v>0</v>
      </c>
      <c r="G318" s="184">
        <f t="shared" si="32"/>
        <v>0</v>
      </c>
    </row>
    <row r="319" spans="1:7" ht="13" hidden="1" thickBot="1" x14ac:dyDescent="0.3">
      <c r="A319" s="19">
        <f t="shared" si="33"/>
        <v>299</v>
      </c>
      <c r="B319" s="199">
        <f t="shared" si="34"/>
        <v>0</v>
      </c>
      <c r="C319" s="199">
        <f t="shared" si="28"/>
        <v>0</v>
      </c>
      <c r="D319" s="199">
        <f t="shared" si="29"/>
        <v>0</v>
      </c>
      <c r="E319" s="200">
        <f t="shared" si="30"/>
        <v>0</v>
      </c>
      <c r="F319" s="199">
        <f t="shared" si="31"/>
        <v>0</v>
      </c>
      <c r="G319" s="184">
        <f t="shared" si="32"/>
        <v>0</v>
      </c>
    </row>
    <row r="320" spans="1:7" ht="13" hidden="1" thickBot="1" x14ac:dyDescent="0.3">
      <c r="A320" s="19">
        <f t="shared" si="33"/>
        <v>300</v>
      </c>
      <c r="B320" s="199">
        <f t="shared" si="34"/>
        <v>0</v>
      </c>
      <c r="C320" s="199">
        <f t="shared" si="28"/>
        <v>0</v>
      </c>
      <c r="D320" s="199">
        <f t="shared" si="29"/>
        <v>0</v>
      </c>
      <c r="E320" s="200">
        <f t="shared" si="30"/>
        <v>0</v>
      </c>
      <c r="F320" s="199">
        <f t="shared" si="31"/>
        <v>0</v>
      </c>
      <c r="G320" s="184">
        <f t="shared" si="32"/>
        <v>0</v>
      </c>
    </row>
    <row r="321" spans="1:7" ht="13" hidden="1" thickBot="1" x14ac:dyDescent="0.3">
      <c r="A321" s="19">
        <f t="shared" si="33"/>
        <v>301</v>
      </c>
      <c r="B321" s="199">
        <f t="shared" si="34"/>
        <v>0</v>
      </c>
      <c r="C321" s="199">
        <f t="shared" si="28"/>
        <v>0</v>
      </c>
      <c r="D321" s="199">
        <f t="shared" si="29"/>
        <v>0</v>
      </c>
      <c r="E321" s="200">
        <f t="shared" si="30"/>
        <v>0</v>
      </c>
      <c r="F321" s="199">
        <f t="shared" si="31"/>
        <v>0</v>
      </c>
      <c r="G321" s="184">
        <f t="shared" si="32"/>
        <v>0</v>
      </c>
    </row>
    <row r="322" spans="1:7" ht="13" hidden="1" thickBot="1" x14ac:dyDescent="0.3">
      <c r="A322" s="19">
        <f t="shared" si="33"/>
        <v>302</v>
      </c>
      <c r="B322" s="199">
        <f t="shared" si="34"/>
        <v>0</v>
      </c>
      <c r="C322" s="199">
        <f t="shared" si="28"/>
        <v>0</v>
      </c>
      <c r="D322" s="199">
        <f t="shared" si="29"/>
        <v>0</v>
      </c>
      <c r="E322" s="200">
        <f t="shared" si="30"/>
        <v>0</v>
      </c>
      <c r="F322" s="199">
        <f t="shared" si="31"/>
        <v>0</v>
      </c>
      <c r="G322" s="184">
        <f t="shared" si="32"/>
        <v>0</v>
      </c>
    </row>
    <row r="323" spans="1:7" ht="13" hidden="1" thickBot="1" x14ac:dyDescent="0.3">
      <c r="A323" s="19">
        <f t="shared" si="33"/>
        <v>303</v>
      </c>
      <c r="B323" s="199">
        <f t="shared" si="34"/>
        <v>0</v>
      </c>
      <c r="C323" s="199">
        <f t="shared" si="28"/>
        <v>0</v>
      </c>
      <c r="D323" s="199">
        <f t="shared" si="29"/>
        <v>0</v>
      </c>
      <c r="E323" s="200">
        <f t="shared" si="30"/>
        <v>0</v>
      </c>
      <c r="F323" s="199">
        <f t="shared" si="31"/>
        <v>0</v>
      </c>
      <c r="G323" s="184">
        <f t="shared" si="32"/>
        <v>0</v>
      </c>
    </row>
    <row r="324" spans="1:7" ht="13" hidden="1" thickBot="1" x14ac:dyDescent="0.3">
      <c r="A324" s="19">
        <f t="shared" si="33"/>
        <v>304</v>
      </c>
      <c r="B324" s="199">
        <f t="shared" si="34"/>
        <v>0</v>
      </c>
      <c r="C324" s="199">
        <f t="shared" si="28"/>
        <v>0</v>
      </c>
      <c r="D324" s="199">
        <f t="shared" si="29"/>
        <v>0</v>
      </c>
      <c r="E324" s="200">
        <f t="shared" si="30"/>
        <v>0</v>
      </c>
      <c r="F324" s="199">
        <f t="shared" si="31"/>
        <v>0</v>
      </c>
      <c r="G324" s="184">
        <f t="shared" si="32"/>
        <v>0</v>
      </c>
    </row>
    <row r="325" spans="1:7" ht="13" hidden="1" thickBot="1" x14ac:dyDescent="0.3">
      <c r="A325" s="19">
        <f t="shared" si="33"/>
        <v>305</v>
      </c>
      <c r="B325" s="199">
        <f t="shared" si="34"/>
        <v>0</v>
      </c>
      <c r="C325" s="199">
        <f t="shared" si="28"/>
        <v>0</v>
      </c>
      <c r="D325" s="199">
        <f t="shared" si="29"/>
        <v>0</v>
      </c>
      <c r="E325" s="200">
        <f t="shared" si="30"/>
        <v>0</v>
      </c>
      <c r="F325" s="199">
        <f t="shared" si="31"/>
        <v>0</v>
      </c>
      <c r="G325" s="184">
        <f t="shared" si="32"/>
        <v>0</v>
      </c>
    </row>
    <row r="326" spans="1:7" ht="13" hidden="1" thickBot="1" x14ac:dyDescent="0.3">
      <c r="A326" s="19">
        <f t="shared" si="33"/>
        <v>306</v>
      </c>
      <c r="B326" s="199">
        <f t="shared" si="34"/>
        <v>0</v>
      </c>
      <c r="C326" s="199">
        <f t="shared" si="28"/>
        <v>0</v>
      </c>
      <c r="D326" s="199">
        <f t="shared" si="29"/>
        <v>0</v>
      </c>
      <c r="E326" s="200">
        <f t="shared" si="30"/>
        <v>0</v>
      </c>
      <c r="F326" s="199">
        <f t="shared" si="31"/>
        <v>0</v>
      </c>
      <c r="G326" s="184">
        <f t="shared" si="32"/>
        <v>0</v>
      </c>
    </row>
    <row r="327" spans="1:7" ht="13" hidden="1" thickBot="1" x14ac:dyDescent="0.3">
      <c r="A327" s="19">
        <f t="shared" si="33"/>
        <v>307</v>
      </c>
      <c r="B327" s="199">
        <f t="shared" si="34"/>
        <v>0</v>
      </c>
      <c r="C327" s="199">
        <f t="shared" si="28"/>
        <v>0</v>
      </c>
      <c r="D327" s="199">
        <f t="shared" si="29"/>
        <v>0</v>
      </c>
      <c r="E327" s="200">
        <f t="shared" si="30"/>
        <v>0</v>
      </c>
      <c r="F327" s="199">
        <f t="shared" si="31"/>
        <v>0</v>
      </c>
      <c r="G327" s="184">
        <f t="shared" si="32"/>
        <v>0</v>
      </c>
    </row>
    <row r="328" spans="1:7" ht="13" hidden="1" thickBot="1" x14ac:dyDescent="0.3">
      <c r="A328" s="19">
        <f t="shared" si="33"/>
        <v>308</v>
      </c>
      <c r="B328" s="199">
        <f t="shared" si="34"/>
        <v>0</v>
      </c>
      <c r="C328" s="199">
        <f t="shared" si="28"/>
        <v>0</v>
      </c>
      <c r="D328" s="199">
        <f t="shared" si="29"/>
        <v>0</v>
      </c>
      <c r="E328" s="200">
        <f t="shared" si="30"/>
        <v>0</v>
      </c>
      <c r="F328" s="199">
        <f t="shared" si="31"/>
        <v>0</v>
      </c>
      <c r="G328" s="184">
        <f t="shared" si="32"/>
        <v>0</v>
      </c>
    </row>
    <row r="329" spans="1:7" ht="13" hidden="1" thickBot="1" x14ac:dyDescent="0.3">
      <c r="A329" s="19">
        <f t="shared" si="33"/>
        <v>309</v>
      </c>
      <c r="B329" s="199">
        <f t="shared" si="34"/>
        <v>0</v>
      </c>
      <c r="C329" s="199">
        <f t="shared" si="28"/>
        <v>0</v>
      </c>
      <c r="D329" s="199">
        <f t="shared" si="29"/>
        <v>0</v>
      </c>
      <c r="E329" s="200">
        <f t="shared" si="30"/>
        <v>0</v>
      </c>
      <c r="F329" s="199">
        <f t="shared" si="31"/>
        <v>0</v>
      </c>
      <c r="G329" s="184">
        <f t="shared" si="32"/>
        <v>0</v>
      </c>
    </row>
    <row r="330" spans="1:7" ht="13" hidden="1" thickBot="1" x14ac:dyDescent="0.3">
      <c r="A330" s="19">
        <f t="shared" si="33"/>
        <v>310</v>
      </c>
      <c r="B330" s="199">
        <f t="shared" si="34"/>
        <v>0</v>
      </c>
      <c r="C330" s="199">
        <f t="shared" si="28"/>
        <v>0</v>
      </c>
      <c r="D330" s="199">
        <f t="shared" si="29"/>
        <v>0</v>
      </c>
      <c r="E330" s="200">
        <f t="shared" si="30"/>
        <v>0</v>
      </c>
      <c r="F330" s="199">
        <f t="shared" si="31"/>
        <v>0</v>
      </c>
      <c r="G330" s="184">
        <f t="shared" si="32"/>
        <v>0</v>
      </c>
    </row>
    <row r="331" spans="1:7" ht="13" hidden="1" thickBot="1" x14ac:dyDescent="0.3">
      <c r="A331" s="19">
        <f t="shared" si="33"/>
        <v>311</v>
      </c>
      <c r="B331" s="199">
        <f t="shared" si="34"/>
        <v>0</v>
      </c>
      <c r="C331" s="199">
        <f t="shared" si="28"/>
        <v>0</v>
      </c>
      <c r="D331" s="199">
        <f t="shared" si="29"/>
        <v>0</v>
      </c>
      <c r="E331" s="200">
        <f t="shared" si="30"/>
        <v>0</v>
      </c>
      <c r="F331" s="199">
        <f t="shared" si="31"/>
        <v>0</v>
      </c>
      <c r="G331" s="184">
        <f t="shared" si="32"/>
        <v>0</v>
      </c>
    </row>
    <row r="332" spans="1:7" ht="13" hidden="1" thickBot="1" x14ac:dyDescent="0.3">
      <c r="A332" s="19">
        <f t="shared" si="33"/>
        <v>312</v>
      </c>
      <c r="B332" s="199">
        <f t="shared" si="34"/>
        <v>0</v>
      </c>
      <c r="C332" s="199">
        <f t="shared" si="28"/>
        <v>0</v>
      </c>
      <c r="D332" s="199">
        <f t="shared" si="29"/>
        <v>0</v>
      </c>
      <c r="E332" s="200">
        <f t="shared" si="30"/>
        <v>0</v>
      </c>
      <c r="F332" s="199">
        <f t="shared" si="31"/>
        <v>0</v>
      </c>
      <c r="G332" s="184">
        <f t="shared" si="32"/>
        <v>0</v>
      </c>
    </row>
    <row r="333" spans="1:7" ht="13" hidden="1" thickBot="1" x14ac:dyDescent="0.3">
      <c r="A333" s="19">
        <f t="shared" si="33"/>
        <v>313</v>
      </c>
      <c r="B333" s="199">
        <f t="shared" si="34"/>
        <v>0</v>
      </c>
      <c r="C333" s="199">
        <f t="shared" si="28"/>
        <v>0</v>
      </c>
      <c r="D333" s="199">
        <f t="shared" si="29"/>
        <v>0</v>
      </c>
      <c r="E333" s="200">
        <f t="shared" si="30"/>
        <v>0</v>
      </c>
      <c r="F333" s="199">
        <f t="shared" si="31"/>
        <v>0</v>
      </c>
      <c r="G333" s="184">
        <f t="shared" si="32"/>
        <v>0</v>
      </c>
    </row>
    <row r="334" spans="1:7" ht="13" hidden="1" thickBot="1" x14ac:dyDescent="0.3">
      <c r="A334" s="19">
        <f t="shared" si="33"/>
        <v>314</v>
      </c>
      <c r="B334" s="199">
        <f t="shared" si="34"/>
        <v>0</v>
      </c>
      <c r="C334" s="199">
        <f t="shared" si="28"/>
        <v>0</v>
      </c>
      <c r="D334" s="199">
        <f t="shared" si="29"/>
        <v>0</v>
      </c>
      <c r="E334" s="200">
        <f t="shared" si="30"/>
        <v>0</v>
      </c>
      <c r="F334" s="199">
        <f t="shared" si="31"/>
        <v>0</v>
      </c>
      <c r="G334" s="184">
        <f t="shared" si="32"/>
        <v>0</v>
      </c>
    </row>
    <row r="335" spans="1:7" ht="13" hidden="1" thickBot="1" x14ac:dyDescent="0.3">
      <c r="A335" s="19">
        <f t="shared" si="33"/>
        <v>315</v>
      </c>
      <c r="B335" s="199">
        <f t="shared" si="34"/>
        <v>0</v>
      </c>
      <c r="C335" s="199">
        <f t="shared" si="28"/>
        <v>0</v>
      </c>
      <c r="D335" s="199">
        <f t="shared" si="29"/>
        <v>0</v>
      </c>
      <c r="E335" s="200">
        <f t="shared" si="30"/>
        <v>0</v>
      </c>
      <c r="F335" s="199">
        <f t="shared" si="31"/>
        <v>0</v>
      </c>
      <c r="G335" s="184">
        <f t="shared" si="32"/>
        <v>0</v>
      </c>
    </row>
    <row r="336" spans="1:7" ht="13" hidden="1" thickBot="1" x14ac:dyDescent="0.3">
      <c r="A336" s="19">
        <f t="shared" si="33"/>
        <v>316</v>
      </c>
      <c r="B336" s="199">
        <f t="shared" si="34"/>
        <v>0</v>
      </c>
      <c r="C336" s="199">
        <f t="shared" si="28"/>
        <v>0</v>
      </c>
      <c r="D336" s="199">
        <f t="shared" si="29"/>
        <v>0</v>
      </c>
      <c r="E336" s="200">
        <f t="shared" si="30"/>
        <v>0</v>
      </c>
      <c r="F336" s="199">
        <f t="shared" si="31"/>
        <v>0</v>
      </c>
      <c r="G336" s="184">
        <f t="shared" si="32"/>
        <v>0</v>
      </c>
    </row>
    <row r="337" spans="1:7" ht="13" hidden="1" thickBot="1" x14ac:dyDescent="0.3">
      <c r="A337" s="19">
        <f t="shared" si="33"/>
        <v>317</v>
      </c>
      <c r="B337" s="199">
        <f t="shared" si="34"/>
        <v>0</v>
      </c>
      <c r="C337" s="199">
        <f t="shared" si="28"/>
        <v>0</v>
      </c>
      <c r="D337" s="199">
        <f t="shared" si="29"/>
        <v>0</v>
      </c>
      <c r="E337" s="200">
        <f t="shared" si="30"/>
        <v>0</v>
      </c>
      <c r="F337" s="199">
        <f t="shared" si="31"/>
        <v>0</v>
      </c>
      <c r="G337" s="184">
        <f t="shared" si="32"/>
        <v>0</v>
      </c>
    </row>
    <row r="338" spans="1:7" ht="13" hidden="1" thickBot="1" x14ac:dyDescent="0.3">
      <c r="A338" s="19">
        <f t="shared" si="33"/>
        <v>318</v>
      </c>
      <c r="B338" s="199">
        <f t="shared" si="34"/>
        <v>0</v>
      </c>
      <c r="C338" s="199">
        <f t="shared" si="28"/>
        <v>0</v>
      </c>
      <c r="D338" s="199">
        <f t="shared" si="29"/>
        <v>0</v>
      </c>
      <c r="E338" s="200">
        <f t="shared" si="30"/>
        <v>0</v>
      </c>
      <c r="F338" s="199">
        <f t="shared" si="31"/>
        <v>0</v>
      </c>
      <c r="G338" s="184">
        <f t="shared" si="32"/>
        <v>0</v>
      </c>
    </row>
    <row r="339" spans="1:7" ht="13" hidden="1" thickBot="1" x14ac:dyDescent="0.3">
      <c r="A339" s="19">
        <f t="shared" si="33"/>
        <v>319</v>
      </c>
      <c r="B339" s="199">
        <f t="shared" si="34"/>
        <v>0</v>
      </c>
      <c r="C339" s="199">
        <f t="shared" si="28"/>
        <v>0</v>
      </c>
      <c r="D339" s="199">
        <f t="shared" si="29"/>
        <v>0</v>
      </c>
      <c r="E339" s="200">
        <f t="shared" si="30"/>
        <v>0</v>
      </c>
      <c r="F339" s="199">
        <f t="shared" si="31"/>
        <v>0</v>
      </c>
      <c r="G339" s="184">
        <f t="shared" si="32"/>
        <v>0</v>
      </c>
    </row>
    <row r="340" spans="1:7" ht="13" hidden="1" thickBot="1" x14ac:dyDescent="0.3">
      <c r="A340" s="19">
        <f t="shared" si="33"/>
        <v>320</v>
      </c>
      <c r="B340" s="199">
        <f t="shared" si="34"/>
        <v>0</v>
      </c>
      <c r="C340" s="199">
        <f t="shared" si="28"/>
        <v>0</v>
      </c>
      <c r="D340" s="199">
        <f t="shared" si="29"/>
        <v>0</v>
      </c>
      <c r="E340" s="200">
        <f t="shared" si="30"/>
        <v>0</v>
      </c>
      <c r="F340" s="199">
        <f t="shared" si="31"/>
        <v>0</v>
      </c>
      <c r="G340" s="184">
        <f t="shared" si="32"/>
        <v>0</v>
      </c>
    </row>
    <row r="341" spans="1:7" ht="13" hidden="1" thickBot="1" x14ac:dyDescent="0.3">
      <c r="A341" s="19">
        <f t="shared" si="33"/>
        <v>321</v>
      </c>
      <c r="B341" s="199">
        <f t="shared" si="34"/>
        <v>0</v>
      </c>
      <c r="C341" s="199">
        <f t="shared" ref="C341:C380" si="35">IF(A341&lt;=$D$9,$D$14*-1,0)</f>
        <v>0</v>
      </c>
      <c r="D341" s="199">
        <f t="shared" ref="D341:D380" si="36">IF(A341&gt;$D$9,0,$D$11*-1)</f>
        <v>0</v>
      </c>
      <c r="E341" s="200">
        <f t="shared" ref="E341:E380" si="37">B341*$D$10</f>
        <v>0</v>
      </c>
      <c r="F341" s="199">
        <f t="shared" ref="F341:F380" si="38">D341-E341</f>
        <v>0</v>
      </c>
      <c r="G341" s="184">
        <f t="shared" ref="G341:G380" si="39">B341-F341</f>
        <v>0</v>
      </c>
    </row>
    <row r="342" spans="1:7" ht="13" hidden="1" thickBot="1" x14ac:dyDescent="0.3">
      <c r="A342" s="19">
        <f t="shared" ref="A342:A380" si="40">A341+1</f>
        <v>322</v>
      </c>
      <c r="B342" s="199">
        <f t="shared" ref="B342:B380" si="41">IF(A342&lt;=$D$9,G341,0)</f>
        <v>0</v>
      </c>
      <c r="C342" s="199">
        <f t="shared" si="35"/>
        <v>0</v>
      </c>
      <c r="D342" s="199">
        <f t="shared" si="36"/>
        <v>0</v>
      </c>
      <c r="E342" s="200">
        <f t="shared" si="37"/>
        <v>0</v>
      </c>
      <c r="F342" s="199">
        <f t="shared" si="38"/>
        <v>0</v>
      </c>
      <c r="G342" s="184">
        <f t="shared" si="39"/>
        <v>0</v>
      </c>
    </row>
    <row r="343" spans="1:7" ht="13" hidden="1" thickBot="1" x14ac:dyDescent="0.3">
      <c r="A343" s="19">
        <f t="shared" si="40"/>
        <v>323</v>
      </c>
      <c r="B343" s="199">
        <f t="shared" si="41"/>
        <v>0</v>
      </c>
      <c r="C343" s="199">
        <f t="shared" si="35"/>
        <v>0</v>
      </c>
      <c r="D343" s="199">
        <f t="shared" si="36"/>
        <v>0</v>
      </c>
      <c r="E343" s="200">
        <f t="shared" si="37"/>
        <v>0</v>
      </c>
      <c r="F343" s="199">
        <f t="shared" si="38"/>
        <v>0</v>
      </c>
      <c r="G343" s="184">
        <f t="shared" si="39"/>
        <v>0</v>
      </c>
    </row>
    <row r="344" spans="1:7" ht="13" hidden="1" thickBot="1" x14ac:dyDescent="0.3">
      <c r="A344" s="19">
        <f t="shared" si="40"/>
        <v>324</v>
      </c>
      <c r="B344" s="199">
        <f t="shared" si="41"/>
        <v>0</v>
      </c>
      <c r="C344" s="199">
        <f t="shared" si="35"/>
        <v>0</v>
      </c>
      <c r="D344" s="199">
        <f t="shared" si="36"/>
        <v>0</v>
      </c>
      <c r="E344" s="200">
        <f t="shared" si="37"/>
        <v>0</v>
      </c>
      <c r="F344" s="199">
        <f t="shared" si="38"/>
        <v>0</v>
      </c>
      <c r="G344" s="184">
        <f t="shared" si="39"/>
        <v>0</v>
      </c>
    </row>
    <row r="345" spans="1:7" ht="13" hidden="1" thickBot="1" x14ac:dyDescent="0.3">
      <c r="A345" s="19">
        <f t="shared" si="40"/>
        <v>325</v>
      </c>
      <c r="B345" s="199">
        <f t="shared" si="41"/>
        <v>0</v>
      </c>
      <c r="C345" s="199">
        <f t="shared" si="35"/>
        <v>0</v>
      </c>
      <c r="D345" s="199">
        <f t="shared" si="36"/>
        <v>0</v>
      </c>
      <c r="E345" s="200">
        <f t="shared" si="37"/>
        <v>0</v>
      </c>
      <c r="F345" s="199">
        <f t="shared" si="38"/>
        <v>0</v>
      </c>
      <c r="G345" s="184">
        <f t="shared" si="39"/>
        <v>0</v>
      </c>
    </row>
    <row r="346" spans="1:7" ht="13" hidden="1" thickBot="1" x14ac:dyDescent="0.3">
      <c r="A346" s="19">
        <f t="shared" si="40"/>
        <v>326</v>
      </c>
      <c r="B346" s="199">
        <f t="shared" si="41"/>
        <v>0</v>
      </c>
      <c r="C346" s="199">
        <f t="shared" si="35"/>
        <v>0</v>
      </c>
      <c r="D346" s="199">
        <f t="shared" si="36"/>
        <v>0</v>
      </c>
      <c r="E346" s="200">
        <f t="shared" si="37"/>
        <v>0</v>
      </c>
      <c r="F346" s="199">
        <f t="shared" si="38"/>
        <v>0</v>
      </c>
      <c r="G346" s="184">
        <f t="shared" si="39"/>
        <v>0</v>
      </c>
    </row>
    <row r="347" spans="1:7" ht="13" hidden="1" thickBot="1" x14ac:dyDescent="0.3">
      <c r="A347" s="19">
        <f t="shared" si="40"/>
        <v>327</v>
      </c>
      <c r="B347" s="199">
        <f t="shared" si="41"/>
        <v>0</v>
      </c>
      <c r="C347" s="199">
        <f t="shared" si="35"/>
        <v>0</v>
      </c>
      <c r="D347" s="199">
        <f t="shared" si="36"/>
        <v>0</v>
      </c>
      <c r="E347" s="200">
        <f t="shared" si="37"/>
        <v>0</v>
      </c>
      <c r="F347" s="199">
        <f t="shared" si="38"/>
        <v>0</v>
      </c>
      <c r="G347" s="184">
        <f t="shared" si="39"/>
        <v>0</v>
      </c>
    </row>
    <row r="348" spans="1:7" ht="13" hidden="1" thickBot="1" x14ac:dyDescent="0.3">
      <c r="A348" s="19">
        <f t="shared" si="40"/>
        <v>328</v>
      </c>
      <c r="B348" s="199">
        <f t="shared" si="41"/>
        <v>0</v>
      </c>
      <c r="C348" s="199">
        <f t="shared" si="35"/>
        <v>0</v>
      </c>
      <c r="D348" s="199">
        <f t="shared" si="36"/>
        <v>0</v>
      </c>
      <c r="E348" s="200">
        <f t="shared" si="37"/>
        <v>0</v>
      </c>
      <c r="F348" s="199">
        <f t="shared" si="38"/>
        <v>0</v>
      </c>
      <c r="G348" s="184">
        <f t="shared" si="39"/>
        <v>0</v>
      </c>
    </row>
    <row r="349" spans="1:7" ht="13" hidden="1" thickBot="1" x14ac:dyDescent="0.3">
      <c r="A349" s="19">
        <f t="shared" si="40"/>
        <v>329</v>
      </c>
      <c r="B349" s="199">
        <f t="shared" si="41"/>
        <v>0</v>
      </c>
      <c r="C349" s="199">
        <f t="shared" si="35"/>
        <v>0</v>
      </c>
      <c r="D349" s="199">
        <f t="shared" si="36"/>
        <v>0</v>
      </c>
      <c r="E349" s="200">
        <f t="shared" si="37"/>
        <v>0</v>
      </c>
      <c r="F349" s="199">
        <f t="shared" si="38"/>
        <v>0</v>
      </c>
      <c r="G349" s="184">
        <f t="shared" si="39"/>
        <v>0</v>
      </c>
    </row>
    <row r="350" spans="1:7" ht="13" hidden="1" thickBot="1" x14ac:dyDescent="0.3">
      <c r="A350" s="19">
        <f t="shared" si="40"/>
        <v>330</v>
      </c>
      <c r="B350" s="199">
        <f t="shared" si="41"/>
        <v>0</v>
      </c>
      <c r="C350" s="199">
        <f t="shared" si="35"/>
        <v>0</v>
      </c>
      <c r="D350" s="199">
        <f t="shared" si="36"/>
        <v>0</v>
      </c>
      <c r="E350" s="200">
        <f t="shared" si="37"/>
        <v>0</v>
      </c>
      <c r="F350" s="199">
        <f t="shared" si="38"/>
        <v>0</v>
      </c>
      <c r="G350" s="184">
        <f t="shared" si="39"/>
        <v>0</v>
      </c>
    </row>
    <row r="351" spans="1:7" ht="13" hidden="1" thickBot="1" x14ac:dyDescent="0.3">
      <c r="A351" s="19">
        <f t="shared" si="40"/>
        <v>331</v>
      </c>
      <c r="B351" s="199">
        <f t="shared" si="41"/>
        <v>0</v>
      </c>
      <c r="C351" s="199">
        <f t="shared" si="35"/>
        <v>0</v>
      </c>
      <c r="D351" s="199">
        <f t="shared" si="36"/>
        <v>0</v>
      </c>
      <c r="E351" s="200">
        <f t="shared" si="37"/>
        <v>0</v>
      </c>
      <c r="F351" s="199">
        <f t="shared" si="38"/>
        <v>0</v>
      </c>
      <c r="G351" s="184">
        <f t="shared" si="39"/>
        <v>0</v>
      </c>
    </row>
    <row r="352" spans="1:7" ht="13" hidden="1" thickBot="1" x14ac:dyDescent="0.3">
      <c r="A352" s="19">
        <f t="shared" si="40"/>
        <v>332</v>
      </c>
      <c r="B352" s="199">
        <f t="shared" si="41"/>
        <v>0</v>
      </c>
      <c r="C352" s="199">
        <f t="shared" si="35"/>
        <v>0</v>
      </c>
      <c r="D352" s="199">
        <f t="shared" si="36"/>
        <v>0</v>
      </c>
      <c r="E352" s="200">
        <f t="shared" si="37"/>
        <v>0</v>
      </c>
      <c r="F352" s="199">
        <f t="shared" si="38"/>
        <v>0</v>
      </c>
      <c r="G352" s="184">
        <f t="shared" si="39"/>
        <v>0</v>
      </c>
    </row>
    <row r="353" spans="1:7" ht="13" hidden="1" thickBot="1" x14ac:dyDescent="0.3">
      <c r="A353" s="19">
        <f t="shared" si="40"/>
        <v>333</v>
      </c>
      <c r="B353" s="199">
        <f t="shared" si="41"/>
        <v>0</v>
      </c>
      <c r="C353" s="199">
        <f t="shared" si="35"/>
        <v>0</v>
      </c>
      <c r="D353" s="199">
        <f t="shared" si="36"/>
        <v>0</v>
      </c>
      <c r="E353" s="200">
        <f t="shared" si="37"/>
        <v>0</v>
      </c>
      <c r="F353" s="199">
        <f t="shared" si="38"/>
        <v>0</v>
      </c>
      <c r="G353" s="184">
        <f t="shared" si="39"/>
        <v>0</v>
      </c>
    </row>
    <row r="354" spans="1:7" ht="13" hidden="1" thickBot="1" x14ac:dyDescent="0.3">
      <c r="A354" s="19">
        <f t="shared" si="40"/>
        <v>334</v>
      </c>
      <c r="B354" s="199">
        <f t="shared" si="41"/>
        <v>0</v>
      </c>
      <c r="C354" s="199">
        <f t="shared" si="35"/>
        <v>0</v>
      </c>
      <c r="D354" s="199">
        <f t="shared" si="36"/>
        <v>0</v>
      </c>
      <c r="E354" s="200">
        <f t="shared" si="37"/>
        <v>0</v>
      </c>
      <c r="F354" s="199">
        <f t="shared" si="38"/>
        <v>0</v>
      </c>
      <c r="G354" s="184">
        <f t="shared" si="39"/>
        <v>0</v>
      </c>
    </row>
    <row r="355" spans="1:7" ht="13" hidden="1" thickBot="1" x14ac:dyDescent="0.3">
      <c r="A355" s="19">
        <f t="shared" si="40"/>
        <v>335</v>
      </c>
      <c r="B355" s="199">
        <f t="shared" si="41"/>
        <v>0</v>
      </c>
      <c r="C355" s="199">
        <f t="shared" si="35"/>
        <v>0</v>
      </c>
      <c r="D355" s="199">
        <f t="shared" si="36"/>
        <v>0</v>
      </c>
      <c r="E355" s="200">
        <f t="shared" si="37"/>
        <v>0</v>
      </c>
      <c r="F355" s="199">
        <f t="shared" si="38"/>
        <v>0</v>
      </c>
      <c r="G355" s="184">
        <f t="shared" si="39"/>
        <v>0</v>
      </c>
    </row>
    <row r="356" spans="1:7" ht="13" hidden="1" thickBot="1" x14ac:dyDescent="0.3">
      <c r="A356" s="19">
        <f t="shared" si="40"/>
        <v>336</v>
      </c>
      <c r="B356" s="199">
        <f t="shared" si="41"/>
        <v>0</v>
      </c>
      <c r="C356" s="199">
        <f t="shared" si="35"/>
        <v>0</v>
      </c>
      <c r="D356" s="199">
        <f t="shared" si="36"/>
        <v>0</v>
      </c>
      <c r="E356" s="200">
        <f t="shared" si="37"/>
        <v>0</v>
      </c>
      <c r="F356" s="199">
        <f t="shared" si="38"/>
        <v>0</v>
      </c>
      <c r="G356" s="184">
        <f t="shared" si="39"/>
        <v>0</v>
      </c>
    </row>
    <row r="357" spans="1:7" ht="13" hidden="1" thickBot="1" x14ac:dyDescent="0.3">
      <c r="A357" s="19">
        <f t="shared" si="40"/>
        <v>337</v>
      </c>
      <c r="B357" s="199">
        <f t="shared" si="41"/>
        <v>0</v>
      </c>
      <c r="C357" s="199">
        <f t="shared" si="35"/>
        <v>0</v>
      </c>
      <c r="D357" s="199">
        <f t="shared" si="36"/>
        <v>0</v>
      </c>
      <c r="E357" s="200">
        <f t="shared" si="37"/>
        <v>0</v>
      </c>
      <c r="F357" s="199">
        <f t="shared" si="38"/>
        <v>0</v>
      </c>
      <c r="G357" s="184">
        <f t="shared" si="39"/>
        <v>0</v>
      </c>
    </row>
    <row r="358" spans="1:7" ht="13" hidden="1" thickBot="1" x14ac:dyDescent="0.3">
      <c r="A358" s="19">
        <f t="shared" si="40"/>
        <v>338</v>
      </c>
      <c r="B358" s="199">
        <f t="shared" si="41"/>
        <v>0</v>
      </c>
      <c r="C358" s="199">
        <f t="shared" si="35"/>
        <v>0</v>
      </c>
      <c r="D358" s="199">
        <f t="shared" si="36"/>
        <v>0</v>
      </c>
      <c r="E358" s="200">
        <f t="shared" si="37"/>
        <v>0</v>
      </c>
      <c r="F358" s="199">
        <f t="shared" si="38"/>
        <v>0</v>
      </c>
      <c r="G358" s="184">
        <f t="shared" si="39"/>
        <v>0</v>
      </c>
    </row>
    <row r="359" spans="1:7" ht="13" hidden="1" thickBot="1" x14ac:dyDescent="0.3">
      <c r="A359" s="19">
        <f t="shared" si="40"/>
        <v>339</v>
      </c>
      <c r="B359" s="199">
        <f t="shared" si="41"/>
        <v>0</v>
      </c>
      <c r="C359" s="199">
        <f t="shared" si="35"/>
        <v>0</v>
      </c>
      <c r="D359" s="199">
        <f t="shared" si="36"/>
        <v>0</v>
      </c>
      <c r="E359" s="200">
        <f t="shared" si="37"/>
        <v>0</v>
      </c>
      <c r="F359" s="199">
        <f t="shared" si="38"/>
        <v>0</v>
      </c>
      <c r="G359" s="184">
        <f t="shared" si="39"/>
        <v>0</v>
      </c>
    </row>
    <row r="360" spans="1:7" ht="13" hidden="1" thickBot="1" x14ac:dyDescent="0.3">
      <c r="A360" s="19">
        <f t="shared" si="40"/>
        <v>340</v>
      </c>
      <c r="B360" s="199">
        <f t="shared" si="41"/>
        <v>0</v>
      </c>
      <c r="C360" s="199">
        <f t="shared" si="35"/>
        <v>0</v>
      </c>
      <c r="D360" s="199">
        <f t="shared" si="36"/>
        <v>0</v>
      </c>
      <c r="E360" s="200">
        <f t="shared" si="37"/>
        <v>0</v>
      </c>
      <c r="F360" s="199">
        <f t="shared" si="38"/>
        <v>0</v>
      </c>
      <c r="G360" s="184">
        <f t="shared" si="39"/>
        <v>0</v>
      </c>
    </row>
    <row r="361" spans="1:7" ht="13" hidden="1" thickBot="1" x14ac:dyDescent="0.3">
      <c r="A361" s="19">
        <f t="shared" si="40"/>
        <v>341</v>
      </c>
      <c r="B361" s="199">
        <f t="shared" si="41"/>
        <v>0</v>
      </c>
      <c r="C361" s="199">
        <f t="shared" si="35"/>
        <v>0</v>
      </c>
      <c r="D361" s="199">
        <f t="shared" si="36"/>
        <v>0</v>
      </c>
      <c r="E361" s="200">
        <f t="shared" si="37"/>
        <v>0</v>
      </c>
      <c r="F361" s="199">
        <f t="shared" si="38"/>
        <v>0</v>
      </c>
      <c r="G361" s="184">
        <f t="shared" si="39"/>
        <v>0</v>
      </c>
    </row>
    <row r="362" spans="1:7" ht="13" hidden="1" thickBot="1" x14ac:dyDescent="0.3">
      <c r="A362" s="19">
        <f t="shared" si="40"/>
        <v>342</v>
      </c>
      <c r="B362" s="199">
        <f t="shared" si="41"/>
        <v>0</v>
      </c>
      <c r="C362" s="199">
        <f t="shared" si="35"/>
        <v>0</v>
      </c>
      <c r="D362" s="199">
        <f t="shared" si="36"/>
        <v>0</v>
      </c>
      <c r="E362" s="200">
        <f t="shared" si="37"/>
        <v>0</v>
      </c>
      <c r="F362" s="199">
        <f t="shared" si="38"/>
        <v>0</v>
      </c>
      <c r="G362" s="184">
        <f t="shared" si="39"/>
        <v>0</v>
      </c>
    </row>
    <row r="363" spans="1:7" ht="13" hidden="1" thickBot="1" x14ac:dyDescent="0.3">
      <c r="A363" s="19">
        <f t="shared" si="40"/>
        <v>343</v>
      </c>
      <c r="B363" s="199">
        <f t="shared" si="41"/>
        <v>0</v>
      </c>
      <c r="C363" s="199">
        <f t="shared" si="35"/>
        <v>0</v>
      </c>
      <c r="D363" s="199">
        <f t="shared" si="36"/>
        <v>0</v>
      </c>
      <c r="E363" s="200">
        <f t="shared" si="37"/>
        <v>0</v>
      </c>
      <c r="F363" s="199">
        <f t="shared" si="38"/>
        <v>0</v>
      </c>
      <c r="G363" s="184">
        <f t="shared" si="39"/>
        <v>0</v>
      </c>
    </row>
    <row r="364" spans="1:7" ht="13" hidden="1" thickBot="1" x14ac:dyDescent="0.3">
      <c r="A364" s="19">
        <f t="shared" si="40"/>
        <v>344</v>
      </c>
      <c r="B364" s="199">
        <f t="shared" si="41"/>
        <v>0</v>
      </c>
      <c r="C364" s="199">
        <f t="shared" si="35"/>
        <v>0</v>
      </c>
      <c r="D364" s="199">
        <f t="shared" si="36"/>
        <v>0</v>
      </c>
      <c r="E364" s="200">
        <f t="shared" si="37"/>
        <v>0</v>
      </c>
      <c r="F364" s="199">
        <f t="shared" si="38"/>
        <v>0</v>
      </c>
      <c r="G364" s="184">
        <f t="shared" si="39"/>
        <v>0</v>
      </c>
    </row>
    <row r="365" spans="1:7" ht="13" hidden="1" thickBot="1" x14ac:dyDescent="0.3">
      <c r="A365" s="19">
        <f t="shared" si="40"/>
        <v>345</v>
      </c>
      <c r="B365" s="199">
        <f t="shared" si="41"/>
        <v>0</v>
      </c>
      <c r="C365" s="199">
        <f t="shared" si="35"/>
        <v>0</v>
      </c>
      <c r="D365" s="199">
        <f t="shared" si="36"/>
        <v>0</v>
      </c>
      <c r="E365" s="200">
        <f t="shared" si="37"/>
        <v>0</v>
      </c>
      <c r="F365" s="199">
        <f t="shared" si="38"/>
        <v>0</v>
      </c>
      <c r="G365" s="184">
        <f t="shared" si="39"/>
        <v>0</v>
      </c>
    </row>
    <row r="366" spans="1:7" ht="13" hidden="1" thickBot="1" x14ac:dyDescent="0.3">
      <c r="A366" s="19">
        <f t="shared" si="40"/>
        <v>346</v>
      </c>
      <c r="B366" s="199">
        <f t="shared" si="41"/>
        <v>0</v>
      </c>
      <c r="C366" s="199">
        <f t="shared" si="35"/>
        <v>0</v>
      </c>
      <c r="D366" s="199">
        <f t="shared" si="36"/>
        <v>0</v>
      </c>
      <c r="E366" s="200">
        <f t="shared" si="37"/>
        <v>0</v>
      </c>
      <c r="F366" s="199">
        <f t="shared" si="38"/>
        <v>0</v>
      </c>
      <c r="G366" s="184">
        <f t="shared" si="39"/>
        <v>0</v>
      </c>
    </row>
    <row r="367" spans="1:7" ht="13" hidden="1" thickBot="1" x14ac:dyDescent="0.3">
      <c r="A367" s="19">
        <f t="shared" si="40"/>
        <v>347</v>
      </c>
      <c r="B367" s="199">
        <f t="shared" si="41"/>
        <v>0</v>
      </c>
      <c r="C367" s="199">
        <f t="shared" si="35"/>
        <v>0</v>
      </c>
      <c r="D367" s="199">
        <f t="shared" si="36"/>
        <v>0</v>
      </c>
      <c r="E367" s="200">
        <f t="shared" si="37"/>
        <v>0</v>
      </c>
      <c r="F367" s="199">
        <f t="shared" si="38"/>
        <v>0</v>
      </c>
      <c r="G367" s="184">
        <f t="shared" si="39"/>
        <v>0</v>
      </c>
    </row>
    <row r="368" spans="1:7" ht="13" hidden="1" thickBot="1" x14ac:dyDescent="0.3">
      <c r="A368" s="19">
        <f t="shared" si="40"/>
        <v>348</v>
      </c>
      <c r="B368" s="199">
        <f t="shared" si="41"/>
        <v>0</v>
      </c>
      <c r="C368" s="199">
        <f t="shared" si="35"/>
        <v>0</v>
      </c>
      <c r="D368" s="199">
        <f t="shared" si="36"/>
        <v>0</v>
      </c>
      <c r="E368" s="200">
        <f t="shared" si="37"/>
        <v>0</v>
      </c>
      <c r="F368" s="199">
        <f t="shared" si="38"/>
        <v>0</v>
      </c>
      <c r="G368" s="184">
        <f t="shared" si="39"/>
        <v>0</v>
      </c>
    </row>
    <row r="369" spans="1:7" ht="13" hidden="1" thickBot="1" x14ac:dyDescent="0.3">
      <c r="A369" s="19">
        <f t="shared" si="40"/>
        <v>349</v>
      </c>
      <c r="B369" s="199">
        <f t="shared" si="41"/>
        <v>0</v>
      </c>
      <c r="C369" s="199">
        <f t="shared" si="35"/>
        <v>0</v>
      </c>
      <c r="D369" s="199">
        <f t="shared" si="36"/>
        <v>0</v>
      </c>
      <c r="E369" s="200">
        <f t="shared" si="37"/>
        <v>0</v>
      </c>
      <c r="F369" s="199">
        <f t="shared" si="38"/>
        <v>0</v>
      </c>
      <c r="G369" s="184">
        <f t="shared" si="39"/>
        <v>0</v>
      </c>
    </row>
    <row r="370" spans="1:7" ht="13" hidden="1" thickBot="1" x14ac:dyDescent="0.3">
      <c r="A370" s="19">
        <f t="shared" si="40"/>
        <v>350</v>
      </c>
      <c r="B370" s="199">
        <f t="shared" si="41"/>
        <v>0</v>
      </c>
      <c r="C370" s="199">
        <f t="shared" si="35"/>
        <v>0</v>
      </c>
      <c r="D370" s="199">
        <f t="shared" si="36"/>
        <v>0</v>
      </c>
      <c r="E370" s="200">
        <f t="shared" si="37"/>
        <v>0</v>
      </c>
      <c r="F370" s="199">
        <f t="shared" si="38"/>
        <v>0</v>
      </c>
      <c r="G370" s="184">
        <f t="shared" si="39"/>
        <v>0</v>
      </c>
    </row>
    <row r="371" spans="1:7" ht="13" hidden="1" thickBot="1" x14ac:dyDescent="0.3">
      <c r="A371" s="19">
        <f t="shared" si="40"/>
        <v>351</v>
      </c>
      <c r="B371" s="199">
        <f t="shared" si="41"/>
        <v>0</v>
      </c>
      <c r="C371" s="199">
        <f t="shared" si="35"/>
        <v>0</v>
      </c>
      <c r="D371" s="199">
        <f t="shared" si="36"/>
        <v>0</v>
      </c>
      <c r="E371" s="200">
        <f t="shared" si="37"/>
        <v>0</v>
      </c>
      <c r="F371" s="199">
        <f t="shared" si="38"/>
        <v>0</v>
      </c>
      <c r="G371" s="184">
        <f t="shared" si="39"/>
        <v>0</v>
      </c>
    </row>
    <row r="372" spans="1:7" ht="13" hidden="1" thickBot="1" x14ac:dyDescent="0.3">
      <c r="A372" s="19">
        <f t="shared" si="40"/>
        <v>352</v>
      </c>
      <c r="B372" s="199">
        <f t="shared" si="41"/>
        <v>0</v>
      </c>
      <c r="C372" s="199">
        <f t="shared" si="35"/>
        <v>0</v>
      </c>
      <c r="D372" s="199">
        <f t="shared" si="36"/>
        <v>0</v>
      </c>
      <c r="E372" s="200">
        <f t="shared" si="37"/>
        <v>0</v>
      </c>
      <c r="F372" s="199">
        <f t="shared" si="38"/>
        <v>0</v>
      </c>
      <c r="G372" s="184">
        <f t="shared" si="39"/>
        <v>0</v>
      </c>
    </row>
    <row r="373" spans="1:7" ht="13" hidden="1" thickBot="1" x14ac:dyDescent="0.3">
      <c r="A373" s="19">
        <f t="shared" si="40"/>
        <v>353</v>
      </c>
      <c r="B373" s="199">
        <f t="shared" si="41"/>
        <v>0</v>
      </c>
      <c r="C373" s="199">
        <f t="shared" si="35"/>
        <v>0</v>
      </c>
      <c r="D373" s="199">
        <f t="shared" si="36"/>
        <v>0</v>
      </c>
      <c r="E373" s="200">
        <f t="shared" si="37"/>
        <v>0</v>
      </c>
      <c r="F373" s="199">
        <f t="shared" si="38"/>
        <v>0</v>
      </c>
      <c r="G373" s="184">
        <f t="shared" si="39"/>
        <v>0</v>
      </c>
    </row>
    <row r="374" spans="1:7" ht="13" hidden="1" thickBot="1" x14ac:dyDescent="0.3">
      <c r="A374" s="19">
        <f t="shared" si="40"/>
        <v>354</v>
      </c>
      <c r="B374" s="199">
        <f t="shared" si="41"/>
        <v>0</v>
      </c>
      <c r="C374" s="199">
        <f t="shared" si="35"/>
        <v>0</v>
      </c>
      <c r="D374" s="199">
        <f t="shared" si="36"/>
        <v>0</v>
      </c>
      <c r="E374" s="200">
        <f t="shared" si="37"/>
        <v>0</v>
      </c>
      <c r="F374" s="199">
        <f t="shared" si="38"/>
        <v>0</v>
      </c>
      <c r="G374" s="184">
        <f t="shared" si="39"/>
        <v>0</v>
      </c>
    </row>
    <row r="375" spans="1:7" ht="13" hidden="1" thickBot="1" x14ac:dyDescent="0.3">
      <c r="A375" s="19">
        <f t="shared" si="40"/>
        <v>355</v>
      </c>
      <c r="B375" s="199">
        <f t="shared" si="41"/>
        <v>0</v>
      </c>
      <c r="C375" s="199">
        <f t="shared" si="35"/>
        <v>0</v>
      </c>
      <c r="D375" s="199">
        <f t="shared" si="36"/>
        <v>0</v>
      </c>
      <c r="E375" s="200">
        <f t="shared" si="37"/>
        <v>0</v>
      </c>
      <c r="F375" s="199">
        <f t="shared" si="38"/>
        <v>0</v>
      </c>
      <c r="G375" s="184">
        <f t="shared" si="39"/>
        <v>0</v>
      </c>
    </row>
    <row r="376" spans="1:7" ht="13" hidden="1" thickBot="1" x14ac:dyDescent="0.3">
      <c r="A376" s="19">
        <f t="shared" si="40"/>
        <v>356</v>
      </c>
      <c r="B376" s="199">
        <f t="shared" si="41"/>
        <v>0</v>
      </c>
      <c r="C376" s="199">
        <f t="shared" si="35"/>
        <v>0</v>
      </c>
      <c r="D376" s="199">
        <f t="shared" si="36"/>
        <v>0</v>
      </c>
      <c r="E376" s="200">
        <f t="shared" si="37"/>
        <v>0</v>
      </c>
      <c r="F376" s="199">
        <f t="shared" si="38"/>
        <v>0</v>
      </c>
      <c r="G376" s="184">
        <f t="shared" si="39"/>
        <v>0</v>
      </c>
    </row>
    <row r="377" spans="1:7" ht="13" hidden="1" thickBot="1" x14ac:dyDescent="0.3">
      <c r="A377" s="19">
        <f t="shared" si="40"/>
        <v>357</v>
      </c>
      <c r="B377" s="199">
        <f t="shared" si="41"/>
        <v>0</v>
      </c>
      <c r="C377" s="199">
        <f t="shared" si="35"/>
        <v>0</v>
      </c>
      <c r="D377" s="199">
        <f t="shared" si="36"/>
        <v>0</v>
      </c>
      <c r="E377" s="200">
        <f t="shared" si="37"/>
        <v>0</v>
      </c>
      <c r="F377" s="199">
        <f t="shared" si="38"/>
        <v>0</v>
      </c>
      <c r="G377" s="184">
        <f t="shared" si="39"/>
        <v>0</v>
      </c>
    </row>
    <row r="378" spans="1:7" ht="13" hidden="1" thickBot="1" x14ac:dyDescent="0.3">
      <c r="A378" s="19">
        <f t="shared" si="40"/>
        <v>358</v>
      </c>
      <c r="B378" s="199">
        <f t="shared" si="41"/>
        <v>0</v>
      </c>
      <c r="C378" s="199">
        <f t="shared" si="35"/>
        <v>0</v>
      </c>
      <c r="D378" s="199">
        <f t="shared" si="36"/>
        <v>0</v>
      </c>
      <c r="E378" s="200">
        <f t="shared" si="37"/>
        <v>0</v>
      </c>
      <c r="F378" s="199">
        <f t="shared" si="38"/>
        <v>0</v>
      </c>
      <c r="G378" s="184">
        <f t="shared" si="39"/>
        <v>0</v>
      </c>
    </row>
    <row r="379" spans="1:7" ht="13" hidden="1" thickBot="1" x14ac:dyDescent="0.3">
      <c r="A379" s="19">
        <f t="shared" si="40"/>
        <v>359</v>
      </c>
      <c r="B379" s="199">
        <f t="shared" si="41"/>
        <v>0</v>
      </c>
      <c r="C379" s="199">
        <f t="shared" si="35"/>
        <v>0</v>
      </c>
      <c r="D379" s="199">
        <f t="shared" si="36"/>
        <v>0</v>
      </c>
      <c r="E379" s="200">
        <f t="shared" si="37"/>
        <v>0</v>
      </c>
      <c r="F379" s="199">
        <f t="shared" si="38"/>
        <v>0</v>
      </c>
      <c r="G379" s="184">
        <f t="shared" si="39"/>
        <v>0</v>
      </c>
    </row>
    <row r="380" spans="1:7" ht="13" hidden="1" thickBot="1" x14ac:dyDescent="0.3">
      <c r="A380" s="19">
        <f t="shared" si="40"/>
        <v>360</v>
      </c>
      <c r="B380" s="199">
        <f t="shared" si="41"/>
        <v>0</v>
      </c>
      <c r="C380" s="199">
        <f t="shared" si="35"/>
        <v>0</v>
      </c>
      <c r="D380" s="199">
        <f t="shared" si="36"/>
        <v>0</v>
      </c>
      <c r="E380" s="200">
        <f t="shared" si="37"/>
        <v>0</v>
      </c>
      <c r="F380" s="199">
        <f t="shared" si="38"/>
        <v>0</v>
      </c>
      <c r="G380" s="184">
        <f t="shared" si="39"/>
        <v>0</v>
      </c>
    </row>
    <row r="381" spans="1:7" ht="13" thickBot="1" x14ac:dyDescent="0.3">
      <c r="A381" s="201" t="s">
        <v>142</v>
      </c>
      <c r="B381" s="202"/>
      <c r="C381" s="202">
        <f>SUM(C21:C380)</f>
        <v>2318271.8969776197</v>
      </c>
      <c r="D381" s="202">
        <f>SUM(D21:D380)</f>
        <v>2318271.8969776197</v>
      </c>
      <c r="E381" s="202">
        <f>SUM(E21:E380)</f>
        <v>278271.89697761863</v>
      </c>
      <c r="F381" s="202">
        <f>SUM(F21:F380)</f>
        <v>2040000.0000000005</v>
      </c>
      <c r="G381" s="203"/>
    </row>
    <row r="382" spans="1:7" x14ac:dyDescent="0.25">
      <c r="A382" s="65"/>
      <c r="B382" s="199"/>
      <c r="C382" s="199"/>
      <c r="D382" s="199"/>
      <c r="E382" s="200"/>
      <c r="F382" s="199"/>
      <c r="G382" s="199"/>
    </row>
    <row r="383" spans="1:7" x14ac:dyDescent="0.25">
      <c r="A383" s="65"/>
    </row>
    <row r="384" spans="1:7" x14ac:dyDescent="0.25">
      <c r="A384" s="65"/>
    </row>
    <row r="385" spans="1:1" x14ac:dyDescent="0.25">
      <c r="A385" s="65"/>
    </row>
    <row r="386" spans="1:1" x14ac:dyDescent="0.25">
      <c r="A386" s="65"/>
    </row>
    <row r="387" spans="1:1" x14ac:dyDescent="0.25">
      <c r="A387" s="65"/>
    </row>
  </sheetData>
  <mergeCells count="16">
    <mergeCell ref="A13:D13"/>
    <mergeCell ref="A16:C16"/>
    <mergeCell ref="E16:G16"/>
    <mergeCell ref="A17:D17"/>
    <mergeCell ref="A7:C7"/>
    <mergeCell ref="A8:C8"/>
    <mergeCell ref="A9:C9"/>
    <mergeCell ref="A10:C10"/>
    <mergeCell ref="A11:C11"/>
    <mergeCell ref="A12:C12"/>
    <mergeCell ref="A6:C6"/>
    <mergeCell ref="A1:G1"/>
    <mergeCell ref="A2:C2"/>
    <mergeCell ref="A3:C3"/>
    <mergeCell ref="A4:C4"/>
    <mergeCell ref="A5:C5"/>
  </mergeCells>
  <pageMargins left="0.59055118110236227" right="0.39370078740157483" top="0.39370078740157483" bottom="0.39370078740157483" header="0.51181102362204722" footer="0.51181102362204722"/>
  <pageSetup paperSize="9" scale="98" orientation="portrait" horizontalDpi="360" verticalDpi="2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140" workbookViewId="0">
      <selection activeCell="D4" sqref="D4"/>
    </sheetView>
  </sheetViews>
  <sheetFormatPr defaultRowHeight="12.5" x14ac:dyDescent="0.25"/>
  <cols>
    <col min="1" max="1" width="21.7265625" customWidth="1"/>
    <col min="2" max="2" width="5.26953125" customWidth="1"/>
    <col min="3" max="3" width="3.26953125" customWidth="1"/>
    <col min="4" max="4" width="19.7265625" customWidth="1"/>
    <col min="5" max="5" width="9.7265625" customWidth="1"/>
    <col min="6" max="6" width="4.26953125" customWidth="1"/>
    <col min="7" max="7" width="22" customWidth="1"/>
  </cols>
  <sheetData>
    <row r="1" spans="1:8" ht="50.25" customHeight="1" x14ac:dyDescent="0.25">
      <c r="A1" s="449" t="s">
        <v>143</v>
      </c>
      <c r="B1" s="450"/>
      <c r="C1" s="450"/>
      <c r="D1" s="450"/>
      <c r="E1" s="450"/>
      <c r="F1" s="450"/>
      <c r="G1" s="450"/>
    </row>
    <row r="2" spans="1:8" ht="54.75" customHeight="1" x14ac:dyDescent="0.25">
      <c r="A2" s="450" t="s">
        <v>144</v>
      </c>
      <c r="B2" s="450"/>
      <c r="C2" s="450"/>
      <c r="D2" s="450"/>
      <c r="E2" s="450"/>
      <c r="F2" s="450"/>
      <c r="G2" s="450"/>
    </row>
    <row r="3" spans="1:8" ht="20.25" customHeight="1" x14ac:dyDescent="0.25">
      <c r="A3" s="449" t="s">
        <v>145</v>
      </c>
      <c r="B3" s="449"/>
      <c r="C3" s="449"/>
      <c r="D3" s="449"/>
      <c r="E3" s="449"/>
      <c r="F3" s="449"/>
      <c r="G3" s="449"/>
    </row>
    <row r="4" spans="1:8" ht="42" customHeight="1" thickBot="1" x14ac:dyDescent="0.45">
      <c r="A4" s="451" t="s">
        <v>146</v>
      </c>
      <c r="B4" s="453" t="s">
        <v>120</v>
      </c>
      <c r="C4" s="204"/>
      <c r="D4" s="205" t="s">
        <v>147</v>
      </c>
      <c r="E4" s="206" t="s">
        <v>148</v>
      </c>
      <c r="F4" s="454" t="s">
        <v>149</v>
      </c>
      <c r="G4" s="455" t="s">
        <v>150</v>
      </c>
    </row>
    <row r="5" spans="1:8" ht="27.75" customHeight="1" x14ac:dyDescent="0.45">
      <c r="A5" s="452"/>
      <c r="B5" s="453"/>
      <c r="C5" s="204"/>
      <c r="D5" s="456" t="s">
        <v>151</v>
      </c>
      <c r="E5" s="456"/>
      <c r="F5" s="454"/>
      <c r="G5" s="455"/>
    </row>
    <row r="6" spans="1:8" ht="39" customHeight="1" thickBot="1" x14ac:dyDescent="0.45">
      <c r="A6" s="457">
        <f>'Effektiv rente annuitetslån'!D2</f>
        <v>2040000</v>
      </c>
      <c r="B6" s="453" t="s">
        <v>120</v>
      </c>
      <c r="C6" s="204"/>
      <c r="D6" s="205" t="str">
        <f>CONCATENATE("1-(1+",D7,")")</f>
        <v>1-(1+0,0125)</v>
      </c>
      <c r="E6" s="207">
        <f>-'Effektiv rente annuitetslån'!D9</f>
        <v>-20</v>
      </c>
      <c r="F6" s="454" t="s">
        <v>149</v>
      </c>
      <c r="G6" s="455" t="s">
        <v>150</v>
      </c>
    </row>
    <row r="7" spans="1:8" ht="20.25" customHeight="1" x14ac:dyDescent="0.35">
      <c r="A7" s="458"/>
      <c r="B7" s="453"/>
      <c r="C7" s="204"/>
      <c r="D7" s="459">
        <f>'Effektiv rente annuitetslån'!D10</f>
        <v>1.2500000000000001E-2</v>
      </c>
      <c r="E7" s="459"/>
      <c r="F7" s="454"/>
      <c r="G7" s="455"/>
    </row>
    <row r="8" spans="1:8" ht="30" customHeight="1" x14ac:dyDescent="0.25">
      <c r="A8" s="208">
        <f>A6</f>
        <v>2040000</v>
      </c>
      <c r="B8" s="204" t="s">
        <v>120</v>
      </c>
      <c r="C8" s="204"/>
      <c r="D8" s="448">
        <f>ROUNDUP(A6/'Effektiv rente annuitetslån'!D11*-1,6)</f>
        <v>17.599317000000003</v>
      </c>
      <c r="E8" s="448"/>
      <c r="F8" s="209" t="s">
        <v>149</v>
      </c>
      <c r="G8" s="210" t="s">
        <v>150</v>
      </c>
    </row>
    <row r="9" spans="1:8" ht="33.75" customHeight="1" x14ac:dyDescent="0.25">
      <c r="A9" s="211" t="s">
        <v>150</v>
      </c>
      <c r="B9" s="204" t="s">
        <v>120</v>
      </c>
      <c r="C9" s="204"/>
      <c r="D9" s="212">
        <f>'Effektiv rente annuitetslån'!D11*-1</f>
        <v>115913.59484888097</v>
      </c>
      <c r="E9" s="212"/>
      <c r="F9" s="212"/>
      <c r="G9" s="212"/>
    </row>
    <row r="10" spans="1:8" ht="23.25" customHeight="1" x14ac:dyDescent="0.25">
      <c r="A10" s="460" t="s">
        <v>152</v>
      </c>
      <c r="B10" s="460"/>
      <c r="C10" s="460"/>
      <c r="D10" s="460"/>
      <c r="E10" s="460"/>
      <c r="F10" s="460"/>
      <c r="G10" s="460"/>
    </row>
    <row r="11" spans="1:8" ht="42" customHeight="1" thickBot="1" x14ac:dyDescent="0.45">
      <c r="A11" s="461" t="s">
        <v>153</v>
      </c>
      <c r="B11" s="453" t="s">
        <v>120</v>
      </c>
      <c r="C11" s="204"/>
      <c r="D11" s="205" t="s">
        <v>147</v>
      </c>
      <c r="E11" s="206" t="s">
        <v>148</v>
      </c>
      <c r="F11" s="454" t="s">
        <v>149</v>
      </c>
      <c r="G11" s="455" t="str">
        <f>IF('Effektiv rente annuitetslån'!D12=0,"b","b+gebyr")</f>
        <v>b</v>
      </c>
      <c r="H11" s="115"/>
    </row>
    <row r="12" spans="1:8" ht="21.65" customHeight="1" x14ac:dyDescent="0.45">
      <c r="A12" s="458"/>
      <c r="B12" s="453"/>
      <c r="C12" s="204"/>
      <c r="D12" s="456" t="s">
        <v>151</v>
      </c>
      <c r="E12" s="456"/>
      <c r="F12" s="454"/>
      <c r="G12" s="455"/>
      <c r="H12" s="115"/>
    </row>
    <row r="13" spans="1:8" ht="21.65" customHeight="1" x14ac:dyDescent="0.25">
      <c r="A13" s="462" t="s">
        <v>154</v>
      </c>
      <c r="B13" s="462"/>
      <c r="C13" s="462"/>
      <c r="D13" s="462"/>
      <c r="E13" s="462"/>
      <c r="F13" s="462"/>
      <c r="G13" s="462"/>
    </row>
    <row r="14" spans="1:8" ht="28" thickBot="1" x14ac:dyDescent="0.45">
      <c r="A14" s="463">
        <f>'Effektiv rente annuitetslån'!D5</f>
        <v>2000000</v>
      </c>
      <c r="B14" s="453" t="s">
        <v>120</v>
      </c>
      <c r="C14" s="204"/>
      <c r="D14" s="205" t="str">
        <f>D11</f>
        <v>1-(1+ r)</v>
      </c>
      <c r="E14" s="213">
        <f>-'Effektiv rente annuitetslån'!D9</f>
        <v>-20</v>
      </c>
      <c r="F14" s="464" t="str">
        <f>F11</f>
        <v>*</v>
      </c>
      <c r="G14" s="466">
        <f>('Effektiv rente annuitetslån'!D11-'Effektiv rente annuitetslån'!D12)*-1</f>
        <v>115913.59484888097</v>
      </c>
    </row>
    <row r="15" spans="1:8" ht="27.5" x14ac:dyDescent="0.45">
      <c r="A15" s="463"/>
      <c r="B15" s="453"/>
      <c r="C15" s="204"/>
      <c r="D15" s="456" t="str">
        <f>D12</f>
        <v>r</v>
      </c>
      <c r="E15" s="456"/>
      <c r="F15" s="465"/>
      <c r="G15" s="466"/>
    </row>
    <row r="16" spans="1:8" ht="15.5" x14ac:dyDescent="0.35">
      <c r="A16" s="468" t="s">
        <v>155</v>
      </c>
      <c r="B16" s="468"/>
      <c r="C16" s="468"/>
      <c r="D16" s="468"/>
      <c r="E16" s="468"/>
      <c r="F16" s="468"/>
      <c r="G16" s="468"/>
    </row>
    <row r="17" spans="1:7" ht="38.5" customHeight="1" thickBot="1" x14ac:dyDescent="0.45">
      <c r="A17" s="469">
        <f>A14/G14</f>
        <v>17.254231504142744</v>
      </c>
      <c r="B17" s="470" t="str">
        <f>B14</f>
        <v>=</v>
      </c>
      <c r="C17" s="214"/>
      <c r="D17" s="205" t="str">
        <f>D14</f>
        <v>1-(1+ r)</v>
      </c>
      <c r="E17" s="213">
        <f>E14</f>
        <v>-20</v>
      </c>
    </row>
    <row r="18" spans="1:7" ht="31.9" customHeight="1" x14ac:dyDescent="0.45">
      <c r="A18" s="469"/>
      <c r="B18" s="470"/>
      <c r="C18" s="214"/>
      <c r="D18" s="429" t="str">
        <f>D15</f>
        <v>r</v>
      </c>
      <c r="E18" s="429"/>
    </row>
    <row r="19" spans="1:7" ht="15.5" x14ac:dyDescent="0.35">
      <c r="A19" s="468" t="s">
        <v>156</v>
      </c>
      <c r="B19" s="468"/>
      <c r="C19" s="468"/>
      <c r="D19" s="468"/>
      <c r="E19" s="468"/>
      <c r="F19" s="468"/>
      <c r="G19" s="468"/>
    </row>
    <row r="20" spans="1:7" ht="27.5" x14ac:dyDescent="0.55000000000000004">
      <c r="A20" s="215" t="str">
        <f>D18</f>
        <v>r</v>
      </c>
      <c r="B20" s="216" t="str">
        <f>B17</f>
        <v>=</v>
      </c>
      <c r="C20" s="216"/>
      <c r="D20" s="217">
        <f>RATE('Effektiv rente annuitetslån'!D9,'Effektiv rente annuitetslån'!D14,'Effektiv rente annuitetslån'!D5)</f>
        <v>1.4496064056643464E-2</v>
      </c>
    </row>
    <row r="21" spans="1:7" ht="15.5" x14ac:dyDescent="0.35">
      <c r="A21" s="468" t="s">
        <v>157</v>
      </c>
      <c r="B21" s="468"/>
      <c r="C21" s="468"/>
      <c r="D21" s="468"/>
      <c r="E21" s="468"/>
      <c r="F21" s="468"/>
      <c r="G21" s="468"/>
    </row>
    <row r="22" spans="1:7" ht="28.5" thickBot="1" x14ac:dyDescent="0.65">
      <c r="A22" s="218" t="str">
        <f>A20</f>
        <v>r</v>
      </c>
      <c r="B22" s="219" t="str">
        <f>B20</f>
        <v>=</v>
      </c>
      <c r="C22" s="219"/>
      <c r="D22" s="220">
        <f>D20</f>
        <v>1.4496064056643464E-2</v>
      </c>
      <c r="E22" s="471" t="str">
        <f>IF('Effektiv rente annuitetslån'!D8=1,"Årlig rente"," ")</f>
        <v xml:space="preserve"> </v>
      </c>
      <c r="F22" s="471"/>
      <c r="G22" s="471"/>
    </row>
    <row r="23" spans="1:7" ht="13" thickTop="1" x14ac:dyDescent="0.25"/>
    <row r="24" spans="1:7" ht="18.649999999999999" customHeight="1" x14ac:dyDescent="0.35">
      <c r="A24" s="468" t="str">
        <f>IF('Effektiv rente annuitetslån'!D8=1," ",CONCATENATE("Da terminerne på lånet er ",'Effektiv rente annuitetslån'!D8," gange pr. år skal følgende beregning foretages:"))</f>
        <v>Da terminerne på lånet er 4 gange pr. år skal følgende beregning foretages:</v>
      </c>
      <c r="B24" s="468"/>
      <c r="C24" s="468"/>
      <c r="D24" s="468"/>
      <c r="E24" s="468"/>
      <c r="F24" s="468"/>
      <c r="G24" s="468"/>
    </row>
    <row r="25" spans="1:7" ht="20.5" x14ac:dyDescent="0.35">
      <c r="A25" s="221" t="str">
        <f>IF('Effektiv rente annuitetslån'!$D$8=1,"","(1+r)")</f>
        <v>(1+r)</v>
      </c>
      <c r="B25" s="222">
        <f>IF('Effektiv rente annuitetslån'!D8=1,"",'Effektiv rente annuitetslån'!D8)</f>
        <v>4</v>
      </c>
      <c r="C25" s="221" t="str">
        <f>IF('Effektiv rente annuitetslån'!$D$8=1,"","-1")</f>
        <v>-1</v>
      </c>
      <c r="D25" s="3" t="str">
        <f>IF('Effektiv rente annuitetslån'!$D$8=1,"",CONCATENATE("="," Årlig rente"))</f>
        <v>= Årlig rente</v>
      </c>
      <c r="E25" s="3"/>
      <c r="F25" s="3"/>
      <c r="G25" s="3"/>
    </row>
    <row r="26" spans="1:7" ht="22.15" customHeight="1" x14ac:dyDescent="0.35">
      <c r="A26" s="472" t="str">
        <f>IF('Effektiv rente annuitetslån'!$D$8=1,"","Ved at indsætte fås:")</f>
        <v>Ved at indsætte fås:</v>
      </c>
      <c r="B26" s="472"/>
      <c r="C26" s="472"/>
      <c r="D26" s="472"/>
      <c r="E26" s="472"/>
      <c r="F26" s="472"/>
      <c r="G26" s="472"/>
    </row>
    <row r="27" spans="1:7" ht="33" customHeight="1" x14ac:dyDescent="0.35">
      <c r="A27" s="6" t="str">
        <f>IF('Effektiv rente annuitetslån'!D8=1,"",CONCATENATE("(1+",ROUND(D20,4),")"))</f>
        <v>(1+0,0145)</v>
      </c>
      <c r="B27" s="223">
        <f>B25</f>
        <v>4</v>
      </c>
      <c r="C27" s="221" t="str">
        <f>IF('Effektiv rente annuitetslån'!$D$8=1,"","-1")</f>
        <v>-1</v>
      </c>
      <c r="D27" s="3" t="str">
        <f>D25</f>
        <v>= Årlig rente</v>
      </c>
      <c r="E27" s="3"/>
      <c r="F27" s="3"/>
      <c r="G27" s="3"/>
    </row>
    <row r="28" spans="1:7" ht="33.65" customHeight="1" x14ac:dyDescent="0.35">
      <c r="A28" s="473">
        <f>IF('Effektiv rente annuitetslån'!D8=1,"",'Effektiv rente annuitetslån'!D16)</f>
        <v>5.9257300194774931E-2</v>
      </c>
      <c r="B28" s="473"/>
      <c r="C28" s="473"/>
      <c r="D28" s="3" t="str">
        <f>D27</f>
        <v>= Årlig rente</v>
      </c>
      <c r="E28" s="224"/>
      <c r="G28" s="225"/>
    </row>
    <row r="29" spans="1:7" ht="15.5" x14ac:dyDescent="0.35">
      <c r="A29" s="474" t="str">
        <f>IF('Effektiv rente annuitetslån'!D8=1,"","Eller udtrykt i procent:")</f>
        <v>Eller udtrykt i procent:</v>
      </c>
      <c r="B29" s="474"/>
      <c r="C29" s="474"/>
      <c r="D29" s="474"/>
      <c r="E29" s="474"/>
      <c r="F29" s="474"/>
      <c r="G29" s="474"/>
    </row>
    <row r="30" spans="1:7" ht="21" customHeight="1" x14ac:dyDescent="0.4">
      <c r="A30" s="467" t="str">
        <f>IF('Effektiv rente annuitetslån'!$D$8=1,"",CONCATENATE("Årlig rente = ",ROUND('Effektiv rente annuitetslån'!D16*100,2),"%"))</f>
        <v>Årlig rente = 5,93%</v>
      </c>
      <c r="B30" s="467"/>
      <c r="C30" s="467"/>
      <c r="D30" s="467"/>
    </row>
  </sheetData>
  <mergeCells count="38">
    <mergeCell ref="A30:D30"/>
    <mergeCell ref="A16:G16"/>
    <mergeCell ref="A17:A18"/>
    <mergeCell ref="B17:B18"/>
    <mergeCell ref="D18:E18"/>
    <mergeCell ref="A19:G19"/>
    <mergeCell ref="A21:G21"/>
    <mergeCell ref="E22:G22"/>
    <mergeCell ref="A24:G24"/>
    <mergeCell ref="A26:G26"/>
    <mergeCell ref="A28:C28"/>
    <mergeCell ref="A29:G29"/>
    <mergeCell ref="A13:G13"/>
    <mergeCell ref="A14:A15"/>
    <mergeCell ref="B14:B15"/>
    <mergeCell ref="F14:F15"/>
    <mergeCell ref="G14:G15"/>
    <mergeCell ref="D15:E15"/>
    <mergeCell ref="A10:G10"/>
    <mergeCell ref="A11:A12"/>
    <mergeCell ref="B11:B12"/>
    <mergeCell ref="F11:F12"/>
    <mergeCell ref="G11:G12"/>
    <mergeCell ref="D12:E12"/>
    <mergeCell ref="D8:E8"/>
    <mergeCell ref="A1:G1"/>
    <mergeCell ref="A2:G2"/>
    <mergeCell ref="A3:G3"/>
    <mergeCell ref="A4:A5"/>
    <mergeCell ref="B4:B5"/>
    <mergeCell ref="F4:F5"/>
    <mergeCell ref="G4:G5"/>
    <mergeCell ref="D5:E5"/>
    <mergeCell ref="A6:A7"/>
    <mergeCell ref="B6:B7"/>
    <mergeCell ref="F6:F7"/>
    <mergeCell ref="G6:G7"/>
    <mergeCell ref="D7:E7"/>
  </mergeCells>
  <pageMargins left="0.74803149606299213" right="0.74803149606299213" top="0.98425196850393704" bottom="0.98425196850393704" header="0" footer="0"/>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Resultatbudget</vt:lpstr>
      <vt:lpstr>Balance</vt:lpstr>
      <vt:lpstr>Likviditetsbudget</vt:lpstr>
      <vt:lpstr>Kapitaltjenesten</vt:lpstr>
      <vt:lpstr>investering</vt:lpstr>
      <vt:lpstr>test årlige omk</vt:lpstr>
      <vt:lpstr>test scrap</vt:lpstr>
      <vt:lpstr>Effektiv rente annuitetslån</vt:lpstr>
      <vt:lpstr>note annuitetslån</vt:lpstr>
      <vt:lpstr>Effektiv rente serielån</vt:lpstr>
      <vt:lpstr>note serielån</vt:lpstr>
      <vt:lpstr>Effektiv rente stående lån</vt:lpstr>
      <vt:lpstr>note stående lån</vt:lpstr>
      <vt:lpstr>Sammenligning</vt:lpstr>
      <vt:lpstr>Prisoptimering </vt:lpstr>
      <vt:lpstr>Prisoptimering 350 timer </vt:lpstr>
    </vt:vector>
  </TitlesOfParts>
  <Company>Roskilde Handelsskole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Roskilde Handelsskole</dc:creator>
  <cp:lastModifiedBy>Jesper Brygger</cp:lastModifiedBy>
  <cp:lastPrinted>2019-06-07T10:31:34Z</cp:lastPrinted>
  <dcterms:created xsi:type="dcterms:W3CDTF">2003-09-10T09:30:35Z</dcterms:created>
  <dcterms:modified xsi:type="dcterms:W3CDTF">2019-06-13T21:01:30Z</dcterms:modified>
</cp:coreProperties>
</file>