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Arbejde\Roskilde Handelsskole\Filer\"/>
    </mc:Choice>
  </mc:AlternateContent>
  <bookViews>
    <workbookView xWindow="0" yWindow="0" windowWidth="19200" windowHeight="6820"/>
  </bookViews>
  <sheets>
    <sheet name="Analyse af balance" sheetId="7" r:id="rId1"/>
  </sheets>
  <calcPr calcId="162913"/>
</workbook>
</file>

<file path=xl/calcChain.xml><?xml version="1.0" encoding="utf-8"?>
<calcChain xmlns="http://schemas.openxmlformats.org/spreadsheetml/2006/main">
  <c r="E20" i="7" l="1"/>
  <c r="E43" i="7"/>
  <c r="E42" i="7"/>
  <c r="E41" i="7"/>
  <c r="E40" i="7"/>
  <c r="H40" i="7" s="1"/>
  <c r="E39" i="7"/>
  <c r="E38" i="7"/>
  <c r="I36" i="7"/>
  <c r="E35" i="7"/>
  <c r="B35" i="7"/>
  <c r="I34" i="7"/>
  <c r="B34" i="7"/>
  <c r="E33" i="7"/>
  <c r="F32" i="7"/>
  <c r="F34" i="7" s="1"/>
  <c r="E32" i="7"/>
  <c r="B32" i="7"/>
  <c r="B29" i="7"/>
  <c r="E28" i="7"/>
  <c r="C28" i="7"/>
  <c r="C32" i="7" s="1"/>
  <c r="C34" i="7" s="1"/>
  <c r="B28" i="7"/>
  <c r="E27" i="7"/>
  <c r="E26" i="7"/>
  <c r="I24" i="7"/>
  <c r="I26" i="7" s="1"/>
  <c r="E24" i="7"/>
  <c r="B24" i="7"/>
  <c r="B23" i="7"/>
  <c r="B25" i="7" s="1"/>
  <c r="E22" i="7"/>
  <c r="F20" i="7"/>
  <c r="C20" i="7"/>
  <c r="B20" i="7"/>
  <c r="E18" i="7"/>
  <c r="I15" i="7"/>
  <c r="E21" i="7" s="1"/>
  <c r="C15" i="7"/>
  <c r="E19" i="7" s="1"/>
  <c r="H5" i="7"/>
  <c r="E34" i="7" s="1"/>
  <c r="H32" i="7" l="1"/>
  <c r="H38" i="7"/>
  <c r="H26" i="7"/>
  <c r="H42" i="7"/>
  <c r="A52" i="7" s="1"/>
  <c r="E25" i="7"/>
  <c r="H24" i="7" s="1"/>
  <c r="H34" i="7"/>
  <c r="A57" i="7" s="1"/>
  <c r="E29" i="7"/>
  <c r="H28" i="7" s="1"/>
  <c r="E23" i="7"/>
  <c r="H22" i="7" s="1"/>
  <c r="H20" i="7"/>
  <c r="H18" i="7"/>
  <c r="I20" i="7" s="1"/>
  <c r="E30" i="7" l="1"/>
  <c r="A45" i="7"/>
  <c r="H30" i="7"/>
  <c r="H36" i="7"/>
  <c r="E36" i="7"/>
</calcChain>
</file>

<file path=xl/comments1.xml><?xml version="1.0" encoding="utf-8"?>
<comments xmlns="http://schemas.openxmlformats.org/spreadsheetml/2006/main">
  <authors>
    <author>Roskilde Handelsskole</author>
    <author>Opgave 1:  Opgave 2:  Opgave 3</author>
  </authors>
  <commentList>
    <comment ref="D9" authorId="0" shapeId="0">
      <text>
        <r>
          <rPr>
            <sz val="8"/>
            <color indexed="81"/>
            <rFont val="Tahoma"/>
            <family val="2"/>
          </rPr>
          <t xml:space="preserve">Egenkapitalen betragtes som langfristet kapital
</t>
        </r>
      </text>
    </comment>
    <comment ref="I17" authorId="0" shapeId="0">
      <text>
        <r>
          <rPr>
            <b/>
            <sz val="20"/>
            <color indexed="81"/>
            <rFont val="Tahoma"/>
            <family val="2"/>
          </rPr>
          <t>Du skal selv indsætte et krav enten fra opgave teksten eller f.eks. fra Danmarks statistik</t>
        </r>
      </text>
    </comment>
    <comment ref="A18" authorId="0" shapeId="0">
      <text>
        <r>
          <rPr>
            <sz val="20"/>
            <color indexed="81"/>
            <rFont val="Tahoma"/>
            <family val="2"/>
          </rPr>
          <t>Vertikal</t>
        </r>
        <r>
          <rPr>
            <sz val="8"/>
            <color indexed="81"/>
            <rFont val="Tahoma"/>
            <family val="2"/>
          </rPr>
          <t xml:space="preserve">
</t>
        </r>
      </text>
    </comment>
    <comment ref="A20" authorId="0" shapeId="0">
      <text>
        <r>
          <rPr>
            <sz val="20"/>
            <color indexed="81"/>
            <rFont val="Tahoma"/>
            <family val="2"/>
          </rPr>
          <t>Vertikal</t>
        </r>
        <r>
          <rPr>
            <sz val="8"/>
            <color indexed="81"/>
            <rFont val="Tahoma"/>
            <family val="2"/>
          </rPr>
          <t xml:space="preserve">
</t>
        </r>
      </text>
    </comment>
    <comment ref="A22" authorId="0" shapeId="0">
      <text>
        <r>
          <rPr>
            <sz val="20"/>
            <color indexed="81"/>
            <rFont val="Tahoma"/>
            <family val="2"/>
          </rPr>
          <t xml:space="preserve">Vertikal, 
</t>
        </r>
        <r>
          <rPr>
            <sz val="12"/>
            <color indexed="81"/>
            <rFont val="Tahoma"/>
            <family val="2"/>
          </rPr>
          <t>Viser hvor mange procent der er finansieret med gæld, hvis den er 60%, er 40% finansieret med egenkapital og dermed er gearingen 1,5 gange, dvs egenkapitalen er belånt 1,5 gang. Hvis ejeren selv indskyder 100000 i egenkapital har han/hun lånt 150000 i banken</t>
        </r>
      </text>
    </comment>
    <comment ref="A24" authorId="0" shapeId="0">
      <text>
        <r>
          <rPr>
            <sz val="20"/>
            <color indexed="81"/>
            <rFont val="Tahoma"/>
            <family val="2"/>
          </rPr>
          <t xml:space="preserve">Vertikal
</t>
        </r>
        <r>
          <rPr>
            <sz val="11"/>
            <color indexed="81"/>
            <rFont val="Tahoma"/>
            <family val="2"/>
          </rPr>
          <t>Soliditetsgraden viser, hvor stor en andel af virksomhedens aktiver der er finansieret med egenkapital, mens gældsandelsen viser, hvor stor en andel af aktiverne der er finansieret med gældsforpligtelser. De to nøgletal vil derfor altid give 100 % tilsammen.</t>
        </r>
      </text>
    </comment>
    <comment ref="A26" authorId="0" shapeId="0">
      <text>
        <r>
          <rPr>
            <sz val="20"/>
            <color indexed="81"/>
            <rFont val="Tahoma"/>
            <family val="2"/>
          </rPr>
          <t>Vertikal</t>
        </r>
        <r>
          <rPr>
            <sz val="8"/>
            <color indexed="81"/>
            <rFont val="Tahoma"/>
            <family val="2"/>
          </rPr>
          <t xml:space="preserve">
Viser hvor mange gange gælden er større end egenkapitalen. Må helst ikke komme over 1,5 gange da kreditværdigheden dermed bliver dårlig. </t>
        </r>
      </text>
    </comment>
    <comment ref="A28" authorId="1" shapeId="0">
      <text>
        <r>
          <rPr>
            <b/>
            <sz val="9"/>
            <color indexed="81"/>
            <rFont val="Tahoma"/>
            <family val="2"/>
          </rPr>
          <t xml:space="preserve">Rentabilitet, 
Hovednøgletal for rentabilitet, viser den samlede forrentning af al kapital i virksomheden, dvs. et gennemsnit af både forrentningen af egenkapitalen og fremmedkapitalen.
På engelsk:
ROI = Return on investment
ROCE = Return on capital employed 
ROA = Return on assets 
ROIC = Return on investet capital
</t>
        </r>
      </text>
    </comment>
    <comment ref="A30" authorId="1" shapeId="0">
      <text>
        <r>
          <rPr>
            <b/>
            <sz val="9"/>
            <color indexed="81"/>
            <rFont val="Tahoma"/>
            <family val="2"/>
          </rPr>
          <t xml:space="preserve">Rentabilitet TEST, 
Weighted 
Average
Cost of
Capital
Anvendes som kalkulationsrente i investeringsberegninger
</t>
        </r>
      </text>
    </comment>
    <comment ref="A32" authorId="1" shapeId="0">
      <text>
        <r>
          <rPr>
            <b/>
            <sz val="9"/>
            <color indexed="81"/>
            <rFont val="Tahoma"/>
            <family val="2"/>
          </rPr>
          <t>Rentabilitet
Det vi betaler i gennemsning i renteomkostninger for vores gæld.</t>
        </r>
      </text>
    </comment>
    <comment ref="A34" authorId="1" shapeId="0">
      <text>
        <r>
          <rPr>
            <b/>
            <sz val="9"/>
            <color indexed="81"/>
            <rFont val="Tahoma"/>
            <family val="2"/>
          </rPr>
          <t>Rentabilitet</t>
        </r>
      </text>
    </comment>
    <comment ref="A36" authorId="1" shapeId="0">
      <text>
        <r>
          <rPr>
            <b/>
            <sz val="9"/>
            <color indexed="81"/>
            <rFont val="Tahoma"/>
            <family val="2"/>
          </rPr>
          <t>Rentabilitet, TEST</t>
        </r>
      </text>
    </comment>
    <comment ref="A38" authorId="0" shapeId="0">
      <text>
        <r>
          <rPr>
            <sz val="20"/>
            <color indexed="81"/>
            <rFont val="Tahoma"/>
            <family val="2"/>
          </rPr>
          <t xml:space="preserve">Horisontal
</t>
        </r>
        <r>
          <rPr>
            <sz val="16"/>
            <color indexed="81"/>
            <rFont val="Tahoma"/>
            <family val="2"/>
          </rPr>
          <t>Kapitalbindingsgraden bør ud fra et likviditetsmæssigt synspunkt være mindre end 100 %, ellers er en del af anlægsaktiverne finansieret med kortfristede gældsforpligtelser. Dette er umiddelbart uhensigtsmæssigt, idet kapitalen i anlægsaktiverne er bundet i lang tid. Både likviditetsgraden og kapitalbindings-graden kan dermed bruges til at belyse likviditetshensynet. De to nøgletal hænger desuden sammen på den måde, at hvis kapitalbindingsgraden er mindre end 100 %, så er likviditetsgraden højere end 100 %.</t>
        </r>
      </text>
    </comment>
    <comment ref="I38" authorId="0" shapeId="0">
      <text>
        <r>
          <rPr>
            <sz val="8"/>
            <color indexed="81"/>
            <rFont val="Tahoma"/>
            <family val="2"/>
          </rPr>
          <t xml:space="preserve">Mindre end 100 da anlægsaktiverne som minimum bør være finansieret af lang gæld
</t>
        </r>
      </text>
    </comment>
    <comment ref="A40" authorId="0" shapeId="0">
      <text>
        <r>
          <rPr>
            <sz val="20"/>
            <color indexed="81"/>
            <rFont val="Tahoma"/>
            <family val="2"/>
          </rPr>
          <t>Horisontal</t>
        </r>
        <r>
          <rPr>
            <sz val="8"/>
            <color indexed="81"/>
            <rFont val="Tahoma"/>
            <family val="2"/>
          </rPr>
          <t xml:space="preserve">
</t>
        </r>
      </text>
    </comment>
    <comment ref="A42" authorId="0" shapeId="0">
      <text>
        <r>
          <rPr>
            <sz val="20"/>
            <color indexed="81"/>
            <rFont val="Tahoma"/>
            <family val="2"/>
          </rPr>
          <t xml:space="preserve">Horisontal
</t>
        </r>
        <r>
          <rPr>
            <sz val="12"/>
            <color indexed="81"/>
            <rFont val="Tahoma"/>
            <family val="2"/>
          </rPr>
          <t>Som udgangspunkt bør likviditetsgraden være højere end 100 %, da det betyder, at omsætningsaktiverne er større end de kortfristede gældsforpligtelser. Hvis likviditetsgraden er lavere end 100 %, betyder det, at en del af anlægsaktiverne er finansieret med kortfristede gældsforpligtelser, hvilket umiddelbart virker uhensigtsmæssigt. Ud fra et likviditetsmæssigt synspunkt bør likviditetsgraden altså være så høj som mulig,</t>
        </r>
      </text>
    </comment>
  </commentList>
</comments>
</file>

<file path=xl/sharedStrings.xml><?xml version="1.0" encoding="utf-8"?>
<sst xmlns="http://schemas.openxmlformats.org/spreadsheetml/2006/main" count="93" uniqueCount="51">
  <si>
    <t>Anlægsgrad</t>
  </si>
  <si>
    <t>Anlægsaktiver</t>
  </si>
  <si>
    <t>*100</t>
  </si>
  <si>
    <t>=</t>
  </si>
  <si>
    <t>Aktiver</t>
  </si>
  <si>
    <t>Gæld</t>
  </si>
  <si>
    <t>Gearing</t>
  </si>
  <si>
    <t>Egenkapital</t>
  </si>
  <si>
    <t>Kapitalbindingsgrad</t>
  </si>
  <si>
    <t>Likviditetsgrad 1</t>
  </si>
  <si>
    <t>Mest likvide aktiver</t>
  </si>
  <si>
    <t>Kort gæld</t>
  </si>
  <si>
    <t>Likviditetsgrad 2</t>
  </si>
  <si>
    <t>Omsætningsaktiver</t>
  </si>
  <si>
    <t xml:space="preserve">Balance </t>
  </si>
  <si>
    <t>Langfristet gæld</t>
  </si>
  <si>
    <t>Kortfristet gæld</t>
  </si>
  <si>
    <t xml:space="preserve">Varelager </t>
  </si>
  <si>
    <t>Likvider</t>
  </si>
  <si>
    <t>Aktiver i alt</t>
  </si>
  <si>
    <t>Passiver i alt</t>
  </si>
  <si>
    <t>krav</t>
  </si>
  <si>
    <t>&lt;100</t>
  </si>
  <si>
    <t>Resultatopgørelse</t>
  </si>
  <si>
    <t>Resultat før renter</t>
  </si>
  <si>
    <t>Renter</t>
  </si>
  <si>
    <t>Resultat efter renter</t>
  </si>
  <si>
    <t>Gældsforpligtelser</t>
  </si>
  <si>
    <t>Egenkapitalens forrentning</t>
  </si>
  <si>
    <t>Beregning af nøgletal:</t>
  </si>
  <si>
    <t>Langfristet kapitalgrad</t>
  </si>
  <si>
    <t xml:space="preserve">Passiver </t>
  </si>
  <si>
    <t>Varedebitorer</t>
  </si>
  <si>
    <t>Varekreditorer</t>
  </si>
  <si>
    <t>Afkastningsgrad (AG)</t>
  </si>
  <si>
    <t>Gældsrente (GR)</t>
  </si>
  <si>
    <t>AG + (AG-GR)*Gearing</t>
  </si>
  <si>
    <t>WACC, regnskabsværdi</t>
  </si>
  <si>
    <t>Egenkapitalens forrentning (EKF)</t>
  </si>
  <si>
    <t>Gældsætningsgrad (GG)</t>
  </si>
  <si>
    <t>Soliditetsgrad (SG)</t>
  </si>
  <si>
    <t>EKF *SG + GR* GG</t>
  </si>
  <si>
    <t>ECCO</t>
  </si>
  <si>
    <t>Risikofri rente (statsobligation 10 år)</t>
  </si>
  <si>
    <t>Lang gæld incl. Egenkapital</t>
  </si>
  <si>
    <t xml:space="preserve">Alle tal i 1000 EURO, 2019  </t>
  </si>
  <si>
    <t>Omsætningsaktiver:</t>
  </si>
  <si>
    <t>så lav som muligt</t>
  </si>
  <si>
    <t>Langfristet kapital:</t>
  </si>
  <si>
    <t>Aktiver (Investeringssiden / Kapitalanvendelse)</t>
  </si>
  <si>
    <t>Passiver (Finansieringsiden / Kapitalfremskaffelse)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</si>
</sst>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0.0%"/>
  </numFmts>
  <fonts count="14" x14ac:knownFonts="1">
    <font>
      <sz val="10"/>
      <name val="Arial"/>
    </font>
    <font>
      <sz val="10"/>
      <name val="Arial"/>
      <family val="2"/>
    </font>
    <font>
      <sz val="14"/>
      <name val="Arial"/>
      <family val="2"/>
    </font>
    <font>
      <sz val="8"/>
      <color indexed="81"/>
      <name val="Tahoma"/>
      <family val="2"/>
    </font>
    <font>
      <b/>
      <sz val="20"/>
      <color indexed="81"/>
      <name val="Tahoma"/>
      <family val="2"/>
    </font>
    <font>
      <sz val="12"/>
      <name val="Arial"/>
      <family val="2"/>
    </font>
    <font>
      <sz val="20"/>
      <color indexed="81"/>
      <name val="Tahoma"/>
      <family val="2"/>
    </font>
    <font>
      <sz val="12"/>
      <name val="Arial"/>
      <family val="2"/>
    </font>
    <font>
      <sz val="10"/>
      <name val="Arial"/>
      <family val="2"/>
    </font>
    <font>
      <sz val="16"/>
      <color indexed="81"/>
      <name val="Tahoma"/>
      <family val="2"/>
    </font>
    <font>
      <b/>
      <sz val="9"/>
      <color indexed="81"/>
      <name val="Tahoma"/>
      <family val="2"/>
    </font>
    <font>
      <sz val="11"/>
      <color indexed="81"/>
      <name val="Tahoma"/>
      <family val="2"/>
    </font>
    <font>
      <sz val="12"/>
      <color indexed="81"/>
      <name val="Tahoma"/>
      <family val="2"/>
    </font>
    <font>
      <b/>
      <sz val="10"/>
      <name val="Arial"/>
      <family val="2"/>
    </font>
  </fonts>
  <fills count="4">
    <fill>
      <patternFill patternType="none"/>
    </fill>
    <fill>
      <patternFill patternType="gray125"/>
    </fill>
    <fill>
      <patternFill patternType="solid">
        <fgColor indexed="13"/>
        <bgColor indexed="64"/>
      </patternFill>
    </fill>
    <fill>
      <patternFill patternType="solid">
        <fgColor theme="4" tint="0.59999389629810485"/>
        <bgColor indexed="64"/>
      </patternFill>
    </fill>
  </fills>
  <borders count="17">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0" fillId="0" borderId="1" xfId="0" applyBorder="1"/>
    <xf numFmtId="0" fontId="0" fillId="0" borderId="0" xfId="0" applyAlignment="1">
      <alignment horizontal="center"/>
    </xf>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5" xfId="0" applyBorder="1" applyAlignment="1">
      <alignment horizontal="left"/>
    </xf>
    <xf numFmtId="166" fontId="0" fillId="0" borderId="5" xfId="0" applyNumberFormat="1" applyBorder="1" applyAlignment="1">
      <alignment horizontal="center"/>
    </xf>
    <xf numFmtId="166" fontId="0" fillId="0" borderId="6" xfId="0" applyNumberFormat="1" applyBorder="1" applyAlignment="1">
      <alignment horizontal="center"/>
    </xf>
    <xf numFmtId="0" fontId="0" fillId="0" borderId="6" xfId="0" applyBorder="1" applyAlignment="1">
      <alignment horizontal="left"/>
    </xf>
    <xf numFmtId="0" fontId="0" fillId="0" borderId="1" xfId="0" applyBorder="1" applyAlignment="1">
      <alignment horizontal="left"/>
    </xf>
    <xf numFmtId="0" fontId="0" fillId="0" borderId="5" xfId="0" applyBorder="1" applyAlignment="1">
      <alignment horizontal="right"/>
    </xf>
    <xf numFmtId="9" fontId="0" fillId="0" borderId="0" xfId="0" applyNumberFormat="1"/>
    <xf numFmtId="166" fontId="0" fillId="0" borderId="7" xfId="1" applyNumberFormat="1" applyFont="1" applyBorder="1"/>
    <xf numFmtId="166" fontId="0" fillId="0" borderId="0" xfId="0" applyNumberFormat="1"/>
    <xf numFmtId="0" fontId="0" fillId="2" borderId="8" xfId="0" applyFill="1" applyBorder="1" applyAlignment="1">
      <alignment horizontal="right" vertical="center"/>
    </xf>
    <xf numFmtId="0" fontId="0" fillId="0" borderId="5"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xf>
    <xf numFmtId="9" fontId="1" fillId="0" borderId="0" xfId="2" applyNumberFormat="1" applyBorder="1" applyAlignment="1">
      <alignment horizontal="center" vertical="center"/>
    </xf>
    <xf numFmtId="0" fontId="1" fillId="0" borderId="2" xfId="0" applyFont="1" applyBorder="1" applyAlignment="1">
      <alignment horizontal="center" vertical="center"/>
    </xf>
    <xf numFmtId="167" fontId="0" fillId="2" borderId="3" xfId="2" applyNumberFormat="1" applyFont="1" applyFill="1" applyBorder="1" applyAlignment="1">
      <alignment horizontal="right" vertical="center"/>
    </xf>
    <xf numFmtId="166" fontId="0" fillId="0" borderId="1" xfId="0" applyNumberFormat="1" applyBorder="1" applyAlignment="1">
      <alignment horizontal="right"/>
    </xf>
    <xf numFmtId="0" fontId="0" fillId="3" borderId="0" xfId="0" applyFill="1"/>
    <xf numFmtId="166" fontId="0" fillId="3" borderId="3" xfId="1" applyNumberFormat="1" applyFont="1" applyFill="1" applyBorder="1"/>
    <xf numFmtId="0" fontId="2" fillId="0" borderId="11" xfId="0" applyFont="1" applyBorder="1" applyAlignment="1">
      <alignment horizontal="left" vertical="top" wrapText="1"/>
    </xf>
    <xf numFmtId="0" fontId="2" fillId="0" borderId="6" xfId="0" applyFont="1" applyBorder="1" applyAlignment="1">
      <alignment horizontal="left" vertical="top" wrapText="1"/>
    </xf>
    <xf numFmtId="0" fontId="2" fillId="0" borderId="10"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9" fontId="1" fillId="0" borderId="6" xfId="2" applyNumberFormat="1" applyBorder="1" applyAlignment="1">
      <alignment horizontal="center" vertical="center"/>
    </xf>
    <xf numFmtId="9" fontId="1" fillId="0" borderId="1" xfId="2" applyNumberFormat="1" applyBorder="1" applyAlignment="1">
      <alignment horizontal="center" vertical="center"/>
    </xf>
    <xf numFmtId="9" fontId="0" fillId="2" borderId="12" xfId="2" applyFont="1" applyFill="1" applyBorder="1" applyAlignment="1">
      <alignment horizontal="right" vertical="center"/>
    </xf>
    <xf numFmtId="9" fontId="0" fillId="2" borderId="13" xfId="2" applyFont="1" applyFill="1" applyBorder="1" applyAlignment="1">
      <alignment horizontal="right" vertical="center"/>
    </xf>
    <xf numFmtId="0" fontId="0" fillId="0" borderId="1" xfId="0" applyBorder="1" applyAlignment="1">
      <alignment horizontal="center"/>
    </xf>
    <xf numFmtId="0" fontId="0" fillId="0" borderId="12" xfId="0" applyFill="1" applyBorder="1" applyAlignment="1">
      <alignment horizontal="right" vertical="center"/>
    </xf>
    <xf numFmtId="0" fontId="0" fillId="0" borderId="13" xfId="0" applyFill="1" applyBorder="1" applyAlignment="1">
      <alignment horizontal="right" vertical="center"/>
    </xf>
    <xf numFmtId="0" fontId="1" fillId="0" borderId="1" xfId="0" applyFont="1" applyBorder="1" applyAlignment="1">
      <alignment horizont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10" fontId="0" fillId="0" borderId="6" xfId="0" applyNumberFormat="1" applyBorder="1" applyAlignment="1">
      <alignment horizontal="center" vertical="center"/>
    </xf>
    <xf numFmtId="10" fontId="0" fillId="0" borderId="1" xfId="0" applyNumberFormat="1" applyBorder="1" applyAlignment="1">
      <alignment horizontal="center" vertical="center"/>
    </xf>
    <xf numFmtId="0" fontId="8" fillId="0" borderId="11" xfId="0" applyFont="1" applyBorder="1" applyAlignment="1">
      <alignment horizontal="center" vertical="center"/>
    </xf>
    <xf numFmtId="10" fontId="1" fillId="0" borderId="6" xfId="2" applyNumberFormat="1" applyBorder="1" applyAlignment="1">
      <alignment horizontal="center" vertical="center"/>
    </xf>
    <xf numFmtId="10" fontId="1" fillId="0" borderId="1" xfId="2" applyNumberFormat="1" applyBorder="1" applyAlignment="1">
      <alignment horizontal="center" vertical="center"/>
    </xf>
    <xf numFmtId="0" fontId="0" fillId="0" borderId="5" xfId="0" applyBorder="1" applyAlignment="1">
      <alignment horizontal="center"/>
    </xf>
    <xf numFmtId="0" fontId="8" fillId="0" borderId="6" xfId="0" applyFont="1" applyBorder="1" applyAlignment="1">
      <alignment horizontal="center" vertical="center"/>
    </xf>
    <xf numFmtId="10" fontId="0" fillId="0" borderId="10" xfId="0" applyNumberFormat="1" applyBorder="1" applyAlignment="1">
      <alignment horizontal="center" vertical="center"/>
    </xf>
    <xf numFmtId="10" fontId="0" fillId="0" borderId="9" xfId="0" applyNumberFormat="1" applyBorder="1" applyAlignment="1">
      <alignment horizontal="center" vertical="center"/>
    </xf>
    <xf numFmtId="0" fontId="1" fillId="0" borderId="11" xfId="0" applyFont="1" applyBorder="1" applyAlignment="1">
      <alignment horizontal="center" vertical="center"/>
    </xf>
    <xf numFmtId="9" fontId="0" fillId="2" borderId="12" xfId="0" applyNumberFormat="1" applyFill="1" applyBorder="1" applyAlignment="1">
      <alignment horizontal="right" vertical="center"/>
    </xf>
    <xf numFmtId="0" fontId="0" fillId="2" borderId="13" xfId="0" applyFill="1" applyBorder="1" applyAlignment="1">
      <alignment horizontal="right" vertical="center"/>
    </xf>
    <xf numFmtId="2" fontId="1" fillId="0" borderId="6" xfId="2" applyNumberFormat="1" applyBorder="1" applyAlignment="1">
      <alignment horizontal="center" vertical="center"/>
    </xf>
    <xf numFmtId="2" fontId="1" fillId="0" borderId="1" xfId="2" applyNumberFormat="1" applyBorder="1" applyAlignment="1">
      <alignment horizontal="center" vertical="center"/>
    </xf>
    <xf numFmtId="165" fontId="0" fillId="0" borderId="12" xfId="0" applyNumberFormat="1" applyFill="1" applyBorder="1" applyAlignment="1">
      <alignment horizontal="right" vertical="center"/>
    </xf>
    <xf numFmtId="165" fontId="0" fillId="0" borderId="13" xfId="0" applyNumberFormat="1" applyFill="1" applyBorder="1" applyAlignment="1">
      <alignment horizontal="right" vertical="center"/>
    </xf>
    <xf numFmtId="9" fontId="0" fillId="0" borderId="12" xfId="2" applyFont="1" applyFill="1" applyBorder="1" applyAlignment="1">
      <alignment horizontal="right" vertical="center"/>
    </xf>
    <xf numFmtId="9" fontId="0" fillId="0" borderId="13" xfId="2" applyFont="1" applyFill="1" applyBorder="1" applyAlignment="1">
      <alignment horizontal="right" vertical="center"/>
    </xf>
    <xf numFmtId="0" fontId="0" fillId="3" borderId="1" xfId="0" applyFill="1" applyBorder="1" applyAlignment="1">
      <alignment horizontal="center"/>
    </xf>
    <xf numFmtId="0" fontId="5" fillId="0" borderId="11" xfId="0" applyFont="1" applyBorder="1" applyAlignment="1">
      <alignment horizontal="center"/>
    </xf>
    <xf numFmtId="0" fontId="5" fillId="0" borderId="6" xfId="0" applyFont="1" applyBorder="1" applyAlignment="1">
      <alignment horizontal="center"/>
    </xf>
    <xf numFmtId="0" fontId="5" fillId="0" borderId="10" xfId="0" applyFont="1" applyBorder="1" applyAlignment="1">
      <alignment horizontal="center"/>
    </xf>
    <xf numFmtId="166" fontId="0" fillId="3" borderId="0" xfId="1" applyNumberFormat="1" applyFont="1" applyFill="1" applyBorder="1" applyAlignment="1">
      <alignment horizontal="right"/>
    </xf>
    <xf numFmtId="166" fontId="0" fillId="3" borderId="3" xfId="1" applyNumberFormat="1" applyFont="1" applyFill="1" applyBorder="1" applyAlignment="1">
      <alignment horizontal="right"/>
    </xf>
    <xf numFmtId="166" fontId="0" fillId="3" borderId="0" xfId="1" applyNumberFormat="1" applyFont="1" applyFill="1" applyBorder="1" applyAlignment="1">
      <alignment horizontal="center"/>
    </xf>
    <xf numFmtId="166" fontId="0" fillId="3" borderId="3" xfId="1" applyNumberFormat="1" applyFont="1" applyFill="1" applyBorder="1" applyAlignment="1">
      <alignment horizontal="center"/>
    </xf>
    <xf numFmtId="166" fontId="0" fillId="0" borderId="14" xfId="0" applyNumberFormat="1" applyBorder="1" applyAlignment="1">
      <alignment horizontal="center"/>
    </xf>
    <xf numFmtId="0" fontId="0" fillId="0" borderId="7" xfId="0" applyBorder="1" applyAlignment="1">
      <alignment horizontal="center"/>
    </xf>
    <xf numFmtId="0" fontId="5" fillId="0" borderId="15" xfId="0" applyFont="1" applyBorder="1" applyAlignment="1">
      <alignment horizontal="center"/>
    </xf>
    <xf numFmtId="0" fontId="5" fillId="0" borderId="5" xfId="0" applyFont="1" applyBorder="1" applyAlignment="1">
      <alignment horizontal="center"/>
    </xf>
    <xf numFmtId="0" fontId="5" fillId="0" borderId="16" xfId="0" applyFont="1" applyBorder="1" applyAlignment="1">
      <alignment horizontal="center"/>
    </xf>
    <xf numFmtId="0" fontId="0" fillId="2" borderId="12" xfId="0" applyFill="1" applyBorder="1" applyAlignment="1">
      <alignment horizontal="right" vertical="center"/>
    </xf>
    <xf numFmtId="0" fontId="0" fillId="0" borderId="6" xfId="0" applyBorder="1" applyAlignment="1">
      <alignment horizontal="center"/>
    </xf>
    <xf numFmtId="0" fontId="0" fillId="0" borderId="10" xfId="0" applyBorder="1" applyAlignment="1">
      <alignment horizontal="center"/>
    </xf>
    <xf numFmtId="0" fontId="1" fillId="0" borderId="2" xfId="0" applyFont="1" applyBorder="1"/>
    <xf numFmtId="0" fontId="13" fillId="0" borderId="11" xfId="0" applyFont="1" applyBorder="1" applyAlignment="1">
      <alignment horizontal="center"/>
    </xf>
    <xf numFmtId="0" fontId="13" fillId="0" borderId="6" xfId="0" applyFont="1" applyBorder="1" applyAlignment="1">
      <alignment horizontal="center"/>
    </xf>
    <xf numFmtId="0" fontId="13" fillId="0" borderId="10" xfId="0" applyFont="1" applyBorder="1" applyAlignment="1">
      <alignment horizontal="center"/>
    </xf>
  </cellXfs>
  <cellStyles count="3">
    <cellStyle name="Komma" xfId="1" builtinId="3"/>
    <cellStyle name="Normal" xfId="0" builtinId="0"/>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tabSelected="1" zoomScale="120" zoomScaleNormal="120" workbookViewId="0"/>
  </sheetViews>
  <sheetFormatPr defaultRowHeight="12.5" x14ac:dyDescent="0.25"/>
  <cols>
    <col min="1" max="1" width="31.54296875" customWidth="1"/>
    <col min="2" max="2" width="16.7265625" customWidth="1"/>
    <col min="3" max="3" width="13.81640625" bestFit="1" customWidth="1"/>
    <col min="5" max="5" width="10.7265625" bestFit="1" customWidth="1"/>
    <col min="6" max="6" width="11.1796875" customWidth="1"/>
    <col min="9" max="9" width="16.36328125" customWidth="1"/>
    <col min="11" max="11" width="11" bestFit="1" customWidth="1"/>
  </cols>
  <sheetData>
    <row r="1" spans="1:11" ht="13" thickBot="1" x14ac:dyDescent="0.3">
      <c r="A1" s="26" t="s">
        <v>45</v>
      </c>
      <c r="B1" s="69" t="s">
        <v>42</v>
      </c>
      <c r="C1" s="69"/>
      <c r="D1" s="69"/>
      <c r="E1" s="69"/>
      <c r="F1" s="26"/>
      <c r="G1" s="26"/>
      <c r="H1" s="26"/>
      <c r="I1" s="26"/>
    </row>
    <row r="2" spans="1:11" ht="15.5" x14ac:dyDescent="0.35">
      <c r="A2" s="70" t="s">
        <v>23</v>
      </c>
      <c r="B2" s="71"/>
      <c r="C2" s="71"/>
      <c r="D2" s="71"/>
      <c r="E2" s="71"/>
      <c r="F2" s="71"/>
      <c r="G2" s="71"/>
      <c r="H2" s="71"/>
      <c r="I2" s="72"/>
    </row>
    <row r="3" spans="1:11" x14ac:dyDescent="0.25">
      <c r="A3" s="3" t="s">
        <v>24</v>
      </c>
      <c r="B3" s="4"/>
      <c r="C3" s="4"/>
      <c r="D3" s="4"/>
      <c r="E3" s="4"/>
      <c r="F3" s="4"/>
      <c r="G3" s="4"/>
      <c r="H3" s="73">
        <v>201068</v>
      </c>
      <c r="I3" s="74"/>
    </row>
    <row r="4" spans="1:11" x14ac:dyDescent="0.25">
      <c r="A4" s="3" t="s">
        <v>25</v>
      </c>
      <c r="B4" s="4"/>
      <c r="C4" s="4"/>
      <c r="D4" s="4"/>
      <c r="E4" s="4"/>
      <c r="F4" s="4"/>
      <c r="G4" s="4"/>
      <c r="H4" s="75">
        <v>9850</v>
      </c>
      <c r="I4" s="76"/>
    </row>
    <row r="5" spans="1:11" ht="13" thickBot="1" x14ac:dyDescent="0.3">
      <c r="A5" s="6" t="s">
        <v>26</v>
      </c>
      <c r="B5" s="1"/>
      <c r="C5" s="1"/>
      <c r="D5" s="1"/>
      <c r="E5" s="1"/>
      <c r="F5" s="1"/>
      <c r="G5" s="1"/>
      <c r="H5" s="77">
        <f>H3-H4</f>
        <v>191218</v>
      </c>
      <c r="I5" s="78"/>
    </row>
    <row r="6" spans="1:11" ht="16" thickBot="1" x14ac:dyDescent="0.4">
      <c r="A6" s="79" t="s">
        <v>14</v>
      </c>
      <c r="B6" s="80"/>
      <c r="C6" s="80"/>
      <c r="D6" s="80"/>
      <c r="E6" s="80"/>
      <c r="F6" s="80"/>
      <c r="G6" s="80"/>
      <c r="H6" s="80"/>
      <c r="I6" s="81"/>
    </row>
    <row r="7" spans="1:11" ht="13" x14ac:dyDescent="0.3">
      <c r="A7" s="86" t="s">
        <v>49</v>
      </c>
      <c r="B7" s="83"/>
      <c r="C7" s="84"/>
      <c r="D7" s="86" t="s">
        <v>50</v>
      </c>
      <c r="E7" s="87"/>
      <c r="F7" s="87"/>
      <c r="G7" s="87"/>
      <c r="H7" s="87"/>
      <c r="I7" s="88"/>
    </row>
    <row r="8" spans="1:11" x14ac:dyDescent="0.25">
      <c r="A8" s="3" t="s">
        <v>1</v>
      </c>
      <c r="B8" s="4"/>
      <c r="C8" s="27">
        <v>371529</v>
      </c>
      <c r="D8" s="85" t="s">
        <v>48</v>
      </c>
      <c r="E8" s="4"/>
      <c r="F8" s="4"/>
      <c r="G8" s="4"/>
      <c r="H8" s="4"/>
      <c r="I8" s="5"/>
    </row>
    <row r="9" spans="1:11" x14ac:dyDescent="0.25">
      <c r="D9" s="3" t="s">
        <v>7</v>
      </c>
      <c r="E9" s="4"/>
      <c r="F9" s="4"/>
      <c r="G9" s="4"/>
      <c r="H9" s="4"/>
      <c r="I9" s="27">
        <v>793535</v>
      </c>
      <c r="J9" s="14"/>
      <c r="K9" s="16"/>
    </row>
    <row r="10" spans="1:11" x14ac:dyDescent="0.25">
      <c r="D10" s="3" t="s">
        <v>15</v>
      </c>
      <c r="E10" s="4"/>
      <c r="F10" s="4"/>
      <c r="G10" s="4"/>
      <c r="H10" s="4"/>
      <c r="I10" s="27">
        <v>108045</v>
      </c>
    </row>
    <row r="11" spans="1:11" x14ac:dyDescent="0.25">
      <c r="A11" s="3" t="s">
        <v>46</v>
      </c>
      <c r="B11" s="4"/>
      <c r="C11" s="27">
        <v>0</v>
      </c>
      <c r="D11" s="3"/>
      <c r="E11" s="4"/>
      <c r="F11" s="4"/>
      <c r="G11" s="4"/>
      <c r="H11" s="4"/>
      <c r="I11" s="27"/>
    </row>
    <row r="12" spans="1:11" x14ac:dyDescent="0.25">
      <c r="A12" s="3" t="s">
        <v>17</v>
      </c>
      <c r="B12" s="4"/>
      <c r="C12" s="27">
        <v>343646</v>
      </c>
      <c r="D12" s="3"/>
      <c r="E12" s="4"/>
      <c r="F12" s="4"/>
      <c r="G12" s="4"/>
      <c r="H12" s="4"/>
      <c r="I12" s="27"/>
    </row>
    <row r="13" spans="1:11" x14ac:dyDescent="0.25">
      <c r="A13" s="3" t="s">
        <v>32</v>
      </c>
      <c r="B13" s="4"/>
      <c r="C13" s="27">
        <v>185794</v>
      </c>
      <c r="D13" s="3" t="s">
        <v>33</v>
      </c>
      <c r="E13" s="4"/>
      <c r="F13" s="4"/>
      <c r="G13" s="4"/>
      <c r="H13" s="4"/>
      <c r="I13" s="27">
        <v>0</v>
      </c>
    </row>
    <row r="14" spans="1:11" x14ac:dyDescent="0.25">
      <c r="A14" s="3" t="s">
        <v>18</v>
      </c>
      <c r="B14" s="4"/>
      <c r="C14" s="27">
        <v>251828</v>
      </c>
      <c r="D14" s="3" t="s">
        <v>16</v>
      </c>
      <c r="E14" s="4"/>
      <c r="F14" s="4"/>
      <c r="G14" s="4"/>
      <c r="H14" s="4"/>
      <c r="I14" s="27">
        <v>251217</v>
      </c>
      <c r="J14" s="14"/>
      <c r="K14" s="16"/>
    </row>
    <row r="15" spans="1:11" ht="13" thickBot="1" x14ac:dyDescent="0.3">
      <c r="A15" s="6" t="s">
        <v>19</v>
      </c>
      <c r="B15" s="1"/>
      <c r="C15" s="15">
        <f>SUM(C8:C14)</f>
        <v>1152797</v>
      </c>
      <c r="D15" s="6" t="s">
        <v>20</v>
      </c>
      <c r="E15" s="1"/>
      <c r="F15" s="1"/>
      <c r="G15" s="1"/>
      <c r="H15" s="1"/>
      <c r="I15" s="15">
        <f>SUM(I9:I14)</f>
        <v>1152797</v>
      </c>
    </row>
    <row r="16" spans="1:11" ht="9.75" customHeight="1" x14ac:dyDescent="0.25"/>
    <row r="17" spans="1:10" ht="13" thickBot="1" x14ac:dyDescent="0.3">
      <c r="A17" t="s">
        <v>29</v>
      </c>
      <c r="I17" s="2" t="s">
        <v>21</v>
      </c>
    </row>
    <row r="18" spans="1:10" ht="13" hidden="1" thickBot="1" x14ac:dyDescent="0.3">
      <c r="A18" s="37" t="s">
        <v>0</v>
      </c>
      <c r="B18" s="13" t="s">
        <v>1</v>
      </c>
      <c r="C18" s="7" t="s">
        <v>2</v>
      </c>
      <c r="D18" s="39" t="s">
        <v>3</v>
      </c>
      <c r="E18" s="7">
        <f>C8</f>
        <v>371529</v>
      </c>
      <c r="F18" s="7" t="s">
        <v>2</v>
      </c>
      <c r="G18" s="39" t="s">
        <v>3</v>
      </c>
      <c r="H18" s="41">
        <f>E18/E19</f>
        <v>0.32228484286478887</v>
      </c>
      <c r="I18" s="82"/>
    </row>
    <row r="19" spans="1:10" ht="13" hidden="1" thickBot="1" x14ac:dyDescent="0.3">
      <c r="A19" s="38"/>
      <c r="B19" s="45" t="s">
        <v>4</v>
      </c>
      <c r="C19" s="45"/>
      <c r="D19" s="40"/>
      <c r="E19" s="45">
        <f>C15</f>
        <v>1152797</v>
      </c>
      <c r="F19" s="45"/>
      <c r="G19" s="40"/>
      <c r="H19" s="42"/>
      <c r="I19" s="62"/>
      <c r="J19" s="14"/>
    </row>
    <row r="20" spans="1:10" ht="13" hidden="1" thickBot="1" x14ac:dyDescent="0.3">
      <c r="A20" s="37" t="s">
        <v>30</v>
      </c>
      <c r="B20" s="19" t="str">
        <f>D8</f>
        <v>Langfristet kapital:</v>
      </c>
      <c r="C20" s="12" t="str">
        <f>C18</f>
        <v>*100</v>
      </c>
      <c r="D20" s="39" t="s">
        <v>3</v>
      </c>
      <c r="E20" s="25">
        <f>I10+I9+I8</f>
        <v>901580</v>
      </c>
      <c r="F20" s="12" t="str">
        <f>F18</f>
        <v>*100</v>
      </c>
      <c r="G20" s="39" t="s">
        <v>3</v>
      </c>
      <c r="H20" s="41">
        <f>E20/E21</f>
        <v>0.78208045301991591</v>
      </c>
      <c r="I20" s="82" t="str">
        <f>CONCATENATE("&gt;",ROUND(H18*100,0),"%")</f>
        <v>&gt;32%</v>
      </c>
    </row>
    <row r="21" spans="1:10" ht="13" hidden="1" thickBot="1" x14ac:dyDescent="0.3">
      <c r="A21" s="38"/>
      <c r="B21" s="56" t="s">
        <v>31</v>
      </c>
      <c r="C21" s="56"/>
      <c r="D21" s="40"/>
      <c r="E21" s="56">
        <f>I15</f>
        <v>1152797</v>
      </c>
      <c r="F21" s="56"/>
      <c r="G21" s="40"/>
      <c r="H21" s="42"/>
      <c r="I21" s="62"/>
    </row>
    <row r="22" spans="1:10" ht="13" thickBot="1" x14ac:dyDescent="0.3">
      <c r="A22" s="53" t="s">
        <v>39</v>
      </c>
      <c r="B22" s="13" t="s">
        <v>5</v>
      </c>
      <c r="C22" s="7" t="s">
        <v>2</v>
      </c>
      <c r="D22" s="39" t="s">
        <v>3</v>
      </c>
      <c r="E22" s="7">
        <f>I14+I10+I13</f>
        <v>359262</v>
      </c>
      <c r="F22" s="7" t="s">
        <v>2</v>
      </c>
      <c r="G22" s="39" t="s">
        <v>3</v>
      </c>
      <c r="H22" s="41">
        <f>E22/E23</f>
        <v>0.31164376728947074</v>
      </c>
      <c r="I22" s="43">
        <v>0.6</v>
      </c>
    </row>
    <row r="23" spans="1:10" ht="13" thickBot="1" x14ac:dyDescent="0.3">
      <c r="A23" s="38"/>
      <c r="B23" s="45" t="str">
        <f>B21</f>
        <v xml:space="preserve">Passiver </v>
      </c>
      <c r="C23" s="45"/>
      <c r="D23" s="40"/>
      <c r="E23" s="45">
        <f>C15</f>
        <v>1152797</v>
      </c>
      <c r="F23" s="45"/>
      <c r="G23" s="40"/>
      <c r="H23" s="42"/>
      <c r="I23" s="44"/>
    </row>
    <row r="24" spans="1:10" ht="13" thickBot="1" x14ac:dyDescent="0.3">
      <c r="A24" s="53" t="s">
        <v>40</v>
      </c>
      <c r="B24" s="13" t="str">
        <f>D9</f>
        <v>Egenkapital</v>
      </c>
      <c r="C24" s="7" t="s">
        <v>2</v>
      </c>
      <c r="D24" s="39" t="s">
        <v>3</v>
      </c>
      <c r="E24" s="7">
        <f>I9</f>
        <v>793535</v>
      </c>
      <c r="F24" s="7" t="s">
        <v>2</v>
      </c>
      <c r="G24" s="39" t="s">
        <v>3</v>
      </c>
      <c r="H24" s="41">
        <f>E24/E25</f>
        <v>0.68835623271052926</v>
      </c>
      <c r="I24" s="67">
        <f>(I22-1)*-1</f>
        <v>0.4</v>
      </c>
    </row>
    <row r="25" spans="1:10" ht="13" thickBot="1" x14ac:dyDescent="0.3">
      <c r="A25" s="38"/>
      <c r="B25" s="45" t="str">
        <f>B23</f>
        <v xml:space="preserve">Passiver </v>
      </c>
      <c r="C25" s="45"/>
      <c r="D25" s="40"/>
      <c r="E25" s="45">
        <f>I15</f>
        <v>1152797</v>
      </c>
      <c r="F25" s="45"/>
      <c r="G25" s="40"/>
      <c r="H25" s="42"/>
      <c r="I25" s="68"/>
    </row>
    <row r="26" spans="1:10" ht="13" thickBot="1" x14ac:dyDescent="0.3">
      <c r="A26" s="37" t="s">
        <v>6</v>
      </c>
      <c r="B26" s="13" t="s">
        <v>5</v>
      </c>
      <c r="C26" s="7"/>
      <c r="D26" s="39" t="s">
        <v>3</v>
      </c>
      <c r="E26" s="7">
        <f>I14+I10+I13</f>
        <v>359262</v>
      </c>
      <c r="F26" s="7"/>
      <c r="G26" s="39" t="s">
        <v>3</v>
      </c>
      <c r="H26" s="63">
        <f>E26/E27</f>
        <v>0.45273617420781692</v>
      </c>
      <c r="I26" s="65">
        <f>I22/I24</f>
        <v>1.4999999999999998</v>
      </c>
    </row>
    <row r="27" spans="1:10" ht="13" thickBot="1" x14ac:dyDescent="0.3">
      <c r="A27" s="38"/>
      <c r="B27" s="45" t="s">
        <v>7</v>
      </c>
      <c r="C27" s="45"/>
      <c r="D27" s="40"/>
      <c r="E27" s="45">
        <f>I9</f>
        <v>793535</v>
      </c>
      <c r="F27" s="45"/>
      <c r="G27" s="40"/>
      <c r="H27" s="64"/>
      <c r="I27" s="66"/>
    </row>
    <row r="28" spans="1:10" ht="13" thickBot="1" x14ac:dyDescent="0.3">
      <c r="A28" s="60" t="s">
        <v>34</v>
      </c>
      <c r="B28" s="18" t="str">
        <f>A3</f>
        <v>Resultat før renter</v>
      </c>
      <c r="C28" s="8" t="str">
        <f>C24</f>
        <v>*100</v>
      </c>
      <c r="D28" s="39" t="s">
        <v>3</v>
      </c>
      <c r="E28" s="9">
        <f>H3</f>
        <v>201068</v>
      </c>
      <c r="F28" s="8" t="s">
        <v>2</v>
      </c>
      <c r="G28" s="39" t="s">
        <v>3</v>
      </c>
      <c r="H28" s="54">
        <f>E28/E29</f>
        <v>0.17441752537523952</v>
      </c>
      <c r="I28" s="61">
        <v>0.08</v>
      </c>
    </row>
    <row r="29" spans="1:10" ht="13" thickBot="1" x14ac:dyDescent="0.3">
      <c r="A29" s="38"/>
      <c r="B29" s="56" t="str">
        <f>B19</f>
        <v>Aktiver</v>
      </c>
      <c r="C29" s="56"/>
      <c r="D29" s="40"/>
      <c r="E29" s="45">
        <f>C15</f>
        <v>1152797</v>
      </c>
      <c r="F29" s="45"/>
      <c r="G29" s="40"/>
      <c r="H29" s="55"/>
      <c r="I29" s="62"/>
    </row>
    <row r="30" spans="1:10" x14ac:dyDescent="0.25">
      <c r="A30" s="53" t="s">
        <v>37</v>
      </c>
      <c r="B30" s="57" t="s">
        <v>41</v>
      </c>
      <c r="C30" s="39"/>
      <c r="D30" s="39" t="s">
        <v>3</v>
      </c>
      <c r="E30" s="39" t="str">
        <f>CONCATENATE(ROUND(H34*100,2),"*",ROUND(H24,2),"+",ROUND(H32*100,2),"*",ROUND(H22,2))</f>
        <v>24,1*0,69+2,74*0,31</v>
      </c>
      <c r="F30" s="39"/>
      <c r="G30" s="39" t="s">
        <v>3</v>
      </c>
      <c r="H30" s="58">
        <f>H34*H24+H32*H22</f>
        <v>0.17441752537523955</v>
      </c>
      <c r="I30" s="17"/>
    </row>
    <row r="31" spans="1:10" ht="13" thickBot="1" x14ac:dyDescent="0.3">
      <c r="A31" s="38"/>
      <c r="B31" s="40"/>
      <c r="C31" s="40"/>
      <c r="D31" s="40"/>
      <c r="E31" s="40"/>
      <c r="F31" s="40"/>
      <c r="G31" s="40"/>
      <c r="H31" s="59"/>
      <c r="I31" s="17"/>
    </row>
    <row r="32" spans="1:10" ht="13" thickBot="1" x14ac:dyDescent="0.3">
      <c r="A32" s="37" t="s">
        <v>35</v>
      </c>
      <c r="B32" s="13" t="str">
        <f>A4</f>
        <v>Renter</v>
      </c>
      <c r="C32" s="8" t="str">
        <f>C28</f>
        <v>*100</v>
      </c>
      <c r="D32" s="39" t="s">
        <v>3</v>
      </c>
      <c r="E32" s="9">
        <f>H4</f>
        <v>9850</v>
      </c>
      <c r="F32" s="8" t="str">
        <f>F28</f>
        <v>*100</v>
      </c>
      <c r="G32" s="39" t="s">
        <v>3</v>
      </c>
      <c r="H32" s="54">
        <f>E32/E33</f>
        <v>2.7417316610161942E-2</v>
      </c>
      <c r="I32" s="46" t="s">
        <v>47</v>
      </c>
    </row>
    <row r="33" spans="1:10" ht="13" thickBot="1" x14ac:dyDescent="0.3">
      <c r="A33" s="38"/>
      <c r="B33" s="56" t="s">
        <v>27</v>
      </c>
      <c r="C33" s="56"/>
      <c r="D33" s="40"/>
      <c r="E33" s="56">
        <f>I10+I14+I13</f>
        <v>359262</v>
      </c>
      <c r="F33" s="56"/>
      <c r="G33" s="40"/>
      <c r="H33" s="55"/>
      <c r="I33" s="47"/>
    </row>
    <row r="34" spans="1:10" ht="13" thickBot="1" x14ac:dyDescent="0.3">
      <c r="A34" s="53" t="s">
        <v>38</v>
      </c>
      <c r="B34" s="18" t="str">
        <f>A5</f>
        <v>Resultat efter renter</v>
      </c>
      <c r="C34" s="8" t="str">
        <f>C32</f>
        <v>*100</v>
      </c>
      <c r="D34" s="39" t="s">
        <v>3</v>
      </c>
      <c r="E34" s="10">
        <f>H5</f>
        <v>191218</v>
      </c>
      <c r="F34" s="11" t="str">
        <f>F32</f>
        <v>*100</v>
      </c>
      <c r="G34" s="39" t="s">
        <v>3</v>
      </c>
      <c r="H34" s="54">
        <f>E34/E35</f>
        <v>0.24096983749929116</v>
      </c>
      <c r="I34" s="46" t="str">
        <f>CONCATENATE("&gt;",I28*100,"%")</f>
        <v>&gt;8%</v>
      </c>
    </row>
    <row r="35" spans="1:10" ht="13" thickBot="1" x14ac:dyDescent="0.3">
      <c r="A35" s="38"/>
      <c r="B35" s="56" t="str">
        <f>D9</f>
        <v>Egenkapital</v>
      </c>
      <c r="C35" s="56"/>
      <c r="D35" s="40"/>
      <c r="E35" s="45">
        <f>I9</f>
        <v>793535</v>
      </c>
      <c r="F35" s="45"/>
      <c r="G35" s="40"/>
      <c r="H35" s="55"/>
      <c r="I35" s="47"/>
    </row>
    <row r="36" spans="1:10" x14ac:dyDescent="0.25">
      <c r="A36" s="37" t="s">
        <v>28</v>
      </c>
      <c r="B36" s="49" t="s">
        <v>36</v>
      </c>
      <c r="C36" s="49"/>
      <c r="D36" s="39" t="s">
        <v>3</v>
      </c>
      <c r="E36" s="39" t="str">
        <f>CONCATENATE(ROUND(H28*100,2)," + (",ROUND(H28*100,2)," -",ROUND(H32*100,2),")*",ROUND(H26,2))</f>
        <v>17,44 + (17,44 -2,74)*0,45</v>
      </c>
      <c r="F36" s="39"/>
      <c r="G36" s="39" t="s">
        <v>3</v>
      </c>
      <c r="H36" s="51">
        <f>H28+(H28-H32)*H26</f>
        <v>0.24096983749929113</v>
      </c>
      <c r="I36" s="46" t="str">
        <f>CONCATENATE("&gt;",I28*100,"%")</f>
        <v>&gt;8%</v>
      </c>
    </row>
    <row r="37" spans="1:10" ht="13" thickBot="1" x14ac:dyDescent="0.3">
      <c r="A37" s="38"/>
      <c r="B37" s="50"/>
      <c r="C37" s="50"/>
      <c r="D37" s="40"/>
      <c r="E37" s="40"/>
      <c r="F37" s="40"/>
      <c r="G37" s="40"/>
      <c r="H37" s="52"/>
      <c r="I37" s="47"/>
    </row>
    <row r="38" spans="1:10" ht="13" thickBot="1" x14ac:dyDescent="0.3">
      <c r="A38" s="37" t="s">
        <v>8</v>
      </c>
      <c r="B38" s="13" t="s">
        <v>1</v>
      </c>
      <c r="C38" s="7" t="s">
        <v>2</v>
      </c>
      <c r="D38" s="39" t="s">
        <v>3</v>
      </c>
      <c r="E38" s="7">
        <f>C8</f>
        <v>371529</v>
      </c>
      <c r="F38" s="7" t="s">
        <v>2</v>
      </c>
      <c r="G38" s="39" t="s">
        <v>3</v>
      </c>
      <c r="H38" s="41">
        <f>E38/E39</f>
        <v>0.41208655915171144</v>
      </c>
      <c r="I38" s="46" t="s">
        <v>22</v>
      </c>
      <c r="J38" s="14"/>
    </row>
    <row r="39" spans="1:10" ht="13" thickBot="1" x14ac:dyDescent="0.3">
      <c r="A39" s="38"/>
      <c r="B39" s="48" t="s">
        <v>44</v>
      </c>
      <c r="C39" s="45"/>
      <c r="D39" s="40"/>
      <c r="E39" s="45">
        <f>I10+I9</f>
        <v>901580</v>
      </c>
      <c r="F39" s="45"/>
      <c r="G39" s="40"/>
      <c r="H39" s="42"/>
      <c r="I39" s="47"/>
    </row>
    <row r="40" spans="1:10" ht="13" thickBot="1" x14ac:dyDescent="0.3">
      <c r="A40" s="37" t="s">
        <v>9</v>
      </c>
      <c r="B40" s="7" t="s">
        <v>10</v>
      </c>
      <c r="C40" s="7" t="s">
        <v>2</v>
      </c>
      <c r="D40" s="39" t="s">
        <v>3</v>
      </c>
      <c r="E40" s="7">
        <f>C11+C14+C13</f>
        <v>437622</v>
      </c>
      <c r="F40" s="7" t="s">
        <v>2</v>
      </c>
      <c r="G40" s="39" t="s">
        <v>3</v>
      </c>
      <c r="H40" s="41">
        <f>E40/E41</f>
        <v>1.7420079055159483</v>
      </c>
      <c r="I40" s="43">
        <v>1</v>
      </c>
    </row>
    <row r="41" spans="1:10" ht="13" thickBot="1" x14ac:dyDescent="0.3">
      <c r="A41" s="38"/>
      <c r="B41" s="45" t="s">
        <v>11</v>
      </c>
      <c r="C41" s="45"/>
      <c r="D41" s="40"/>
      <c r="E41" s="45">
        <f>I14</f>
        <v>251217</v>
      </c>
      <c r="F41" s="45"/>
      <c r="G41" s="40"/>
      <c r="H41" s="42"/>
      <c r="I41" s="44"/>
    </row>
    <row r="42" spans="1:10" ht="13" thickBot="1" x14ac:dyDescent="0.3">
      <c r="A42" s="37" t="s">
        <v>12</v>
      </c>
      <c r="B42" s="7" t="s">
        <v>13</v>
      </c>
      <c r="C42" s="7" t="s">
        <v>2</v>
      </c>
      <c r="D42" s="39" t="s">
        <v>3</v>
      </c>
      <c r="E42" s="7">
        <f>C11+C12+C14+C13</f>
        <v>781268</v>
      </c>
      <c r="F42" s="7" t="s">
        <v>2</v>
      </c>
      <c r="G42" s="39" t="s">
        <v>3</v>
      </c>
      <c r="H42" s="41">
        <f>E42/E43</f>
        <v>3.1099328469012844</v>
      </c>
      <c r="I42" s="43">
        <v>1.5</v>
      </c>
    </row>
    <row r="43" spans="1:10" ht="13" thickBot="1" x14ac:dyDescent="0.3">
      <c r="A43" s="38"/>
      <c r="B43" s="45" t="s">
        <v>11</v>
      </c>
      <c r="C43" s="45"/>
      <c r="D43" s="40"/>
      <c r="E43" s="45">
        <f>I14</f>
        <v>251217</v>
      </c>
      <c r="F43" s="45"/>
      <c r="G43" s="40"/>
      <c r="H43" s="42"/>
      <c r="I43" s="44"/>
    </row>
    <row r="44" spans="1:10" ht="18.5" customHeight="1" thickBot="1" x14ac:dyDescent="0.3">
      <c r="A44" s="23" t="s">
        <v>43</v>
      </c>
      <c r="B44" s="20"/>
      <c r="C44" s="20"/>
      <c r="D44" s="21"/>
      <c r="E44" s="20"/>
      <c r="F44" s="20"/>
      <c r="G44" s="21"/>
      <c r="H44" s="22"/>
      <c r="I44" s="24">
        <v>1.4999999999999999E-2</v>
      </c>
    </row>
    <row r="45" spans="1:10" ht="12.75" customHeight="1" x14ac:dyDescent="0.25">
      <c r="A45" s="28" t="str">
        <f>CONCATENATE("Soliditeten ligger på ",ROUND(H24*100,0),"%",,IF(H24&gt;I24," hvilket er over kravet på "," hvilket er under kravet på "),I24*100,"%. ",B1," har dermed en ",IF(H24&gt;I24,"mindre","større")," finansiel risiko end ønsket. ",ROUND(H22*100,0),"% af ",B1,"'s kapital er finansieret med fremmedkapital dvs. gearingen er ca. ",ROUND(H26,1),". Det er ",IF(H28&gt;H32,"i orden","ikke i orden"),", da ",B1,IF(H28&gt;H32," tjener"," taber")," på at arbejde med fremmedkapitalen, rentemarginalen (AG-GR) er på ",ROUND((H28-H32)*100,1),"%. Egenkapitalens forrentning ligger dermed",IF(H34&gt;H28," over "," under "),"afkastningsgraden. Afkastningsgraden ligger på ",ROUND(H28*100,1),"%, et",IF(H28&gt;I28," tilfredsstillende niveau"," utilfredsstillende niveau")," sammenlignet med kravet.")</f>
        <v>Soliditeten ligger på 69% hvilket er over kravet på 40%. ECCO har dermed en mindre finansiel risiko end ønsket. 31% af ECCO's kapital er finansieret med fremmedkapital dvs. gearingen er ca. 0,5. Det er i orden, da ECCO tjener på at arbejde med fremmedkapitalen, rentemarginalen (AG-GR) er på 14,7%. Egenkapitalens forrentning ligger dermed over afkastningsgraden. Afkastningsgraden ligger på 17,4%, et tilfredsstillende niveau sammenlignet med kravet.</v>
      </c>
      <c r="B45" s="29"/>
      <c r="C45" s="29"/>
      <c r="D45" s="29"/>
      <c r="E45" s="29"/>
      <c r="F45" s="29"/>
      <c r="G45" s="29"/>
      <c r="H45" s="29"/>
      <c r="I45" s="30"/>
    </row>
    <row r="46" spans="1:10" ht="12.75" customHeight="1" x14ac:dyDescent="0.25">
      <c r="A46" s="31"/>
      <c r="B46" s="32"/>
      <c r="C46" s="32"/>
      <c r="D46" s="32"/>
      <c r="E46" s="32"/>
      <c r="F46" s="32"/>
      <c r="G46" s="32"/>
      <c r="H46" s="32"/>
      <c r="I46" s="33"/>
    </row>
    <row r="47" spans="1:10" ht="12.75" customHeight="1" x14ac:dyDescent="0.25">
      <c r="A47" s="31"/>
      <c r="B47" s="32"/>
      <c r="C47" s="32"/>
      <c r="D47" s="32"/>
      <c r="E47" s="32"/>
      <c r="F47" s="32"/>
      <c r="G47" s="32"/>
      <c r="H47" s="32"/>
      <c r="I47" s="33"/>
    </row>
    <row r="48" spans="1:10" ht="12.75" customHeight="1" x14ac:dyDescent="0.25">
      <c r="A48" s="31"/>
      <c r="B48" s="32"/>
      <c r="C48" s="32"/>
      <c r="D48" s="32"/>
      <c r="E48" s="32"/>
      <c r="F48" s="32"/>
      <c r="G48" s="32"/>
      <c r="H48" s="32"/>
      <c r="I48" s="33"/>
    </row>
    <row r="49" spans="1:9" ht="12.75" customHeight="1" x14ac:dyDescent="0.25">
      <c r="A49" s="31"/>
      <c r="B49" s="32"/>
      <c r="C49" s="32"/>
      <c r="D49" s="32"/>
      <c r="E49" s="32"/>
      <c r="F49" s="32"/>
      <c r="G49" s="32"/>
      <c r="H49" s="32"/>
      <c r="I49" s="33"/>
    </row>
    <row r="50" spans="1:9" ht="12.75" customHeight="1" x14ac:dyDescent="0.25">
      <c r="A50" s="31"/>
      <c r="B50" s="32"/>
      <c r="C50" s="32"/>
      <c r="D50" s="32"/>
      <c r="E50" s="32"/>
      <c r="F50" s="32"/>
      <c r="G50" s="32"/>
      <c r="H50" s="32"/>
      <c r="I50" s="33"/>
    </row>
    <row r="51" spans="1:9" ht="34.5" customHeight="1" x14ac:dyDescent="0.25">
      <c r="A51" s="31"/>
      <c r="B51" s="32"/>
      <c r="C51" s="32"/>
      <c r="D51" s="32"/>
      <c r="E51" s="32"/>
      <c r="F51" s="32"/>
      <c r="G51" s="32"/>
      <c r="H51" s="32"/>
      <c r="I51" s="33"/>
    </row>
    <row r="52" spans="1:9" x14ac:dyDescent="0.25">
      <c r="A52" s="31" t="str">
        <f>CONCATENATE("Likviditetsgrad 1 ligger på ",ROUND(H40*100,0),"% hvilket er",IF(H40&lt;I40," under"," over")," kravet som er på ",I40*100,"%, likviditeten er dermed",IF(H40&lt;I40," utilfredsstillende."," tilfredsstillende.")," Likviditetsgrad 2 er på ",ROUND(H42*100,0),"% hvilket er",IF(H42&gt;I42," over"," under")," kravet. Kapitalbindingsgraden ligger på ",ROUND(H38*100,0),"% den skal helst ligge under 100%, så andelen af langfristet kapital",IF(H38&gt;100%," bør øges for at dække finansieringen af anlægsaktiverne."," dækker til fulde finansieringen af anlægsaktiverne."))</f>
        <v>Likviditetsgrad 1 ligger på 174% hvilket er over kravet som er på 100%, likviditeten er dermed tilfredsstillende. Likviditetsgrad 2 er på 311% hvilket er over kravet. Kapitalbindingsgraden ligger på 41% den skal helst ligge under 100%, så andelen af langfristet kapital dækker til fulde finansieringen af anlægsaktiverne.</v>
      </c>
      <c r="B52" s="32"/>
      <c r="C52" s="32"/>
      <c r="D52" s="32"/>
      <c r="E52" s="32"/>
      <c r="F52" s="32"/>
      <c r="G52" s="32"/>
      <c r="H52" s="32"/>
      <c r="I52" s="33"/>
    </row>
    <row r="53" spans="1:9" x14ac:dyDescent="0.25">
      <c r="A53" s="31"/>
      <c r="B53" s="32"/>
      <c r="C53" s="32"/>
      <c r="D53" s="32"/>
      <c r="E53" s="32"/>
      <c r="F53" s="32"/>
      <c r="G53" s="32"/>
      <c r="H53" s="32"/>
      <c r="I53" s="33"/>
    </row>
    <row r="54" spans="1:9" x14ac:dyDescent="0.25">
      <c r="A54" s="31"/>
      <c r="B54" s="32"/>
      <c r="C54" s="32"/>
      <c r="D54" s="32"/>
      <c r="E54" s="32"/>
      <c r="F54" s="32"/>
      <c r="G54" s="32"/>
      <c r="H54" s="32"/>
      <c r="I54" s="33"/>
    </row>
    <row r="55" spans="1:9" x14ac:dyDescent="0.25">
      <c r="A55" s="31"/>
      <c r="B55" s="32"/>
      <c r="C55" s="32"/>
      <c r="D55" s="32"/>
      <c r="E55" s="32"/>
      <c r="F55" s="32"/>
      <c r="G55" s="32"/>
      <c r="H55" s="32"/>
      <c r="I55" s="33"/>
    </row>
    <row r="56" spans="1:9" ht="39" customHeight="1" thickBot="1" x14ac:dyDescent="0.3">
      <c r="A56" s="34"/>
      <c r="B56" s="35"/>
      <c r="C56" s="35"/>
      <c r="D56" s="35"/>
      <c r="E56" s="35"/>
      <c r="F56" s="35"/>
      <c r="G56" s="35"/>
      <c r="H56" s="35"/>
      <c r="I56" s="36"/>
    </row>
    <row r="57" spans="1:9" x14ac:dyDescent="0.25">
      <c r="A57" s="28" t="str">
        <f>CONCATENATE("Den regnskabsmæssige forrentning af egenkapitalen er på ",ROUND(H34*100,1),"% og er dermed",IF(H34&lt;I28," under"," over")," hvad der forventes ud fra risiko og afkast. Det er jo",IF(H34&lt;I44," under"," over")," den risikofri rente som er på ",ROUND(I44*100,1),"%. Der er dermed et risikotillæg på egenkapitalen på ca. ",ROUND(((H34-I44)*100),1),"%.")</f>
        <v>Den regnskabsmæssige forrentning af egenkapitalen er på 24,1% og er dermed over hvad der forventes ud fra risiko og afkast. Det er jo over den risikofri rente som er på 1,5%. Der er dermed et risikotillæg på egenkapitalen på ca. 22,6%.</v>
      </c>
      <c r="B57" s="29"/>
      <c r="C57" s="29"/>
      <c r="D57" s="29"/>
      <c r="E57" s="29"/>
      <c r="F57" s="29"/>
      <c r="G57" s="29"/>
      <c r="H57" s="29"/>
      <c r="I57" s="30"/>
    </row>
    <row r="58" spans="1:9" x14ac:dyDescent="0.25">
      <c r="A58" s="31"/>
      <c r="B58" s="32"/>
      <c r="C58" s="32"/>
      <c r="D58" s="32"/>
      <c r="E58" s="32"/>
      <c r="F58" s="32"/>
      <c r="G58" s="32"/>
      <c r="H58" s="32"/>
      <c r="I58" s="33"/>
    </row>
    <row r="59" spans="1:9" x14ac:dyDescent="0.25">
      <c r="A59" s="31"/>
      <c r="B59" s="32"/>
      <c r="C59" s="32"/>
      <c r="D59" s="32"/>
      <c r="E59" s="32"/>
      <c r="F59" s="32"/>
      <c r="G59" s="32"/>
      <c r="H59" s="32"/>
      <c r="I59" s="33"/>
    </row>
    <row r="60" spans="1:9" x14ac:dyDescent="0.25">
      <c r="A60" s="31"/>
      <c r="B60" s="32"/>
      <c r="C60" s="32"/>
      <c r="D60" s="32"/>
      <c r="E60" s="32"/>
      <c r="F60" s="32"/>
      <c r="G60" s="32"/>
      <c r="H60" s="32"/>
      <c r="I60" s="33"/>
    </row>
    <row r="61" spans="1:9" x14ac:dyDescent="0.25">
      <c r="A61" s="31"/>
      <c r="B61" s="32"/>
      <c r="C61" s="32"/>
      <c r="D61" s="32"/>
      <c r="E61" s="32"/>
      <c r="F61" s="32"/>
      <c r="G61" s="32"/>
      <c r="H61" s="32"/>
      <c r="I61" s="33"/>
    </row>
    <row r="62" spans="1:9" ht="13" thickBot="1" x14ac:dyDescent="0.3">
      <c r="A62" s="34"/>
      <c r="B62" s="35"/>
      <c r="C62" s="35"/>
      <c r="D62" s="35"/>
      <c r="E62" s="35"/>
      <c r="F62" s="35"/>
      <c r="G62" s="35"/>
      <c r="H62" s="35"/>
      <c r="I62" s="36"/>
    </row>
  </sheetData>
  <mergeCells count="101">
    <mergeCell ref="B1:E1"/>
    <mergeCell ref="A2:I2"/>
    <mergeCell ref="H3:I3"/>
    <mergeCell ref="H4:I4"/>
    <mergeCell ref="H5:I5"/>
    <mergeCell ref="A6:I6"/>
    <mergeCell ref="A20:A21"/>
    <mergeCell ref="D20:D21"/>
    <mergeCell ref="G20:G21"/>
    <mergeCell ref="H20:H21"/>
    <mergeCell ref="I20:I21"/>
    <mergeCell ref="B21:C21"/>
    <mergeCell ref="E21:F21"/>
    <mergeCell ref="A7:C7"/>
    <mergeCell ref="D7:I7"/>
    <mergeCell ref="A18:A19"/>
    <mergeCell ref="D18:D19"/>
    <mergeCell ref="G18:G19"/>
    <mergeCell ref="H18:H19"/>
    <mergeCell ref="I18:I19"/>
    <mergeCell ref="B19:C19"/>
    <mergeCell ref="E19:F19"/>
    <mergeCell ref="A24:A25"/>
    <mergeCell ref="D24:D25"/>
    <mergeCell ref="G24:G25"/>
    <mergeCell ref="H24:H25"/>
    <mergeCell ref="I24:I25"/>
    <mergeCell ref="B25:C25"/>
    <mergeCell ref="E25:F25"/>
    <mergeCell ref="A22:A23"/>
    <mergeCell ref="D22:D23"/>
    <mergeCell ref="G22:G23"/>
    <mergeCell ref="H22:H23"/>
    <mergeCell ref="I22:I23"/>
    <mergeCell ref="B23:C23"/>
    <mergeCell ref="E23:F23"/>
    <mergeCell ref="I28:I29"/>
    <mergeCell ref="B29:C29"/>
    <mergeCell ref="E29:F29"/>
    <mergeCell ref="A26:A27"/>
    <mergeCell ref="D26:D27"/>
    <mergeCell ref="G26:G27"/>
    <mergeCell ref="H26:H27"/>
    <mergeCell ref="I26:I27"/>
    <mergeCell ref="B27:C27"/>
    <mergeCell ref="E27:F27"/>
    <mergeCell ref="A30:A31"/>
    <mergeCell ref="B30:C31"/>
    <mergeCell ref="D30:D31"/>
    <mergeCell ref="E30:F31"/>
    <mergeCell ref="G30:G31"/>
    <mergeCell ref="H30:H31"/>
    <mergeCell ref="A28:A29"/>
    <mergeCell ref="D28:D29"/>
    <mergeCell ref="G28:G29"/>
    <mergeCell ref="H28:H29"/>
    <mergeCell ref="A34:A35"/>
    <mergeCell ref="D34:D35"/>
    <mergeCell ref="G34:G35"/>
    <mergeCell ref="H34:H35"/>
    <mergeCell ref="I34:I35"/>
    <mergeCell ref="B35:C35"/>
    <mergeCell ref="E35:F35"/>
    <mergeCell ref="A32:A33"/>
    <mergeCell ref="D32:D33"/>
    <mergeCell ref="G32:G33"/>
    <mergeCell ref="H32:H33"/>
    <mergeCell ref="I32:I33"/>
    <mergeCell ref="B33:C33"/>
    <mergeCell ref="E33:F33"/>
    <mergeCell ref="A40:A41"/>
    <mergeCell ref="D40:D41"/>
    <mergeCell ref="G40:G41"/>
    <mergeCell ref="H40:H41"/>
    <mergeCell ref="I40:I41"/>
    <mergeCell ref="B41:C41"/>
    <mergeCell ref="E41:F41"/>
    <mergeCell ref="I36:I37"/>
    <mergeCell ref="A38:A39"/>
    <mergeCell ref="D38:D39"/>
    <mergeCell ref="G38:G39"/>
    <mergeCell ref="H38:H39"/>
    <mergeCell ref="I38:I39"/>
    <mergeCell ref="B39:C39"/>
    <mergeCell ref="E39:F39"/>
    <mergeCell ref="A36:A37"/>
    <mergeCell ref="B36:C37"/>
    <mergeCell ref="D36:D37"/>
    <mergeCell ref="E36:F37"/>
    <mergeCell ref="G36:G37"/>
    <mergeCell ref="H36:H37"/>
    <mergeCell ref="A45:I51"/>
    <mergeCell ref="A52:I56"/>
    <mergeCell ref="A57:I62"/>
    <mergeCell ref="A42:A43"/>
    <mergeCell ref="D42:D43"/>
    <mergeCell ref="G42:G43"/>
    <mergeCell ref="H42:H43"/>
    <mergeCell ref="I42:I43"/>
    <mergeCell ref="B43:C43"/>
    <mergeCell ref="E43:F43"/>
  </mergeCells>
  <pageMargins left="1.1811023622047245" right="0.59055118110236227" top="0.19685039370078741" bottom="0.19685039370078741" header="0.51181102362204722" footer="0.51181102362204722"/>
  <pageSetup paperSize="9" scale="80"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chedulingStartDate xmlns="http://schemas.microsoft.com/sharepoint/v3" xsi:nil="true"/>
    <SchedulingEndDate xmlns="http://schemas.microsoft.com/sharepoint/v3" xsi:nil="true"/>
    <LinkTarget xmlns="00AAB1A2-6F06-47dd-BE44-3A3FBBF21F4B">_self</LinkTarget>
    <Comments xmlns="http://schemas.microsoft.com/sharepoint/v3">&lt;div&gt;&lt;/div&gt;</Comment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BAA1A441F4C43BD88A08F2187D46B080023E277281D447D48B03B024736206365" ma:contentTypeVersion="1" ma:contentTypeDescription="Opret et nyt dokument." ma:contentTypeScope="" ma:versionID="853b263db542159742d2d003ec1372fe">
  <xsd:schema xmlns:xsd="http://www.w3.org/2001/XMLSchema" xmlns:xs="http://www.w3.org/2001/XMLSchema" xmlns:p="http://schemas.microsoft.com/office/2006/metadata/properties" xmlns:ns1="http://schemas.microsoft.com/sharepoint/v3" xmlns:ns2="00AAB1A2-6F06-47dd-BE44-3A3FBBF21F4B" targetNamespace="http://schemas.microsoft.com/office/2006/metadata/properties" ma:root="true" ma:fieldsID="26598db4ed7a13e56f98b7ae5b25d146" ns1:_="" ns2:_="">
    <xsd:import namespace="http://schemas.microsoft.com/sharepoint/v3"/>
    <xsd:import namespace="00AAB1A2-6F06-47dd-BE44-3A3FBBF21F4B"/>
    <xsd:element name="properties">
      <xsd:complexType>
        <xsd:sequence>
          <xsd:element name="documentManagement">
            <xsd:complexType>
              <xsd:all>
                <xsd:element ref="ns1:Comments" minOccurs="0"/>
                <xsd:element ref="ns2:LinkTarget" minOccurs="0"/>
                <xsd:element ref="ns1:SchedulingStartDate" minOccurs="0"/>
                <xsd:element ref="ns1:Scheduling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0" nillable="true" ma:displayName="Beskrivelse" ma:internalName="Comments">
      <xsd:simpleType>
        <xsd:restriction base="dms:Note">
          <xsd:maxLength value="255"/>
        </xsd:restriction>
      </xsd:simpleType>
    </xsd:element>
    <xsd:element name="SchedulingStartDate" ma:index="2" nillable="true" ma:displayName="Startdato" ma:description="Planlagt godkendelses Startdato" ma:format="DateTime" ma:internalName="SchedulingStartDate">
      <xsd:simpleType>
        <xsd:restriction base="dms:DateTime"/>
      </xsd:simpleType>
    </xsd:element>
    <xsd:element name="SchedulingEndDate" ma:index="3" nillable="true" ma:displayName="Slutdato" ma:description="Planlagt godkendelses Slutdato" ma:format="DateTime" ma:internalName="Scheduling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0AAB1A2-6F06-47dd-BE44-3A3FBBF21F4B" elementFormDefault="qualified">
    <xsd:import namespace="http://schemas.microsoft.com/office/2006/documentManagement/types"/>
    <xsd:import namespace="http://schemas.microsoft.com/office/infopath/2007/PartnerControls"/>
    <xsd:element name="LinkTarget" ma:index="1" nillable="true" ma:displayName="Link placering" ma:default="_self" ma:description="Navn på vindue som åbnes ved klik" ma:internalName="LinkTarget">
      <xsd:simpleType>
        <xsd:union memberTypes="dms:Text">
          <xsd:simpleType>
            <xsd:restriction base="dms:Choice">
              <xsd:enumeration value="_self"/>
              <xsd:enumeration value="_parent"/>
              <xsd:enumeration value="_blank"/>
              <xsd:enumeration value="_top"/>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xsd:element ref="dc:subject" minOccurs="0" maxOccurs="1"/>
        <xsd:element ref="dc:description" minOccurs="0" maxOccurs="1"/>
        <xsd:element name="keywords" minOccurs="0" maxOccurs="1" type="xsd:string" ma:index="4" ma:displayName="Nøgleord"/>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CEA003-5959-494D-BCA4-C813212245C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0AAB1A2-6F06-47dd-BE44-3A3FBBF21F4B"/>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2210A23C-2692-4F10-BE4C-38054C6BBBC1}">
  <ds:schemaRefs>
    <ds:schemaRef ds:uri="http://schemas.microsoft.com/office/2006/metadata/longProperties"/>
  </ds:schemaRefs>
</ds:datastoreItem>
</file>

<file path=customXml/itemProps3.xml><?xml version="1.0" encoding="utf-8"?>
<ds:datastoreItem xmlns:ds="http://schemas.openxmlformats.org/officeDocument/2006/customXml" ds:itemID="{AF002022-5BD3-4D3A-B765-C69A812E28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0AAB1A2-6F06-47dd-BE44-3A3FBBF21F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Analyse af balance</vt:lpstr>
    </vt:vector>
  </TitlesOfParts>
  <Company>Roskilde Handelsskole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Roskilde Handelsskole</dc:creator>
  <cp:lastModifiedBy>Opgave 1:  Opgave 2:  Opgave 3</cp:lastModifiedBy>
  <cp:lastPrinted>2007-12-25T13:58:16Z</cp:lastPrinted>
  <dcterms:created xsi:type="dcterms:W3CDTF">2007-12-20T23:17:54Z</dcterms:created>
  <dcterms:modified xsi:type="dcterms:W3CDTF">2020-11-26T11:43:30Z</dcterms:modified>
</cp:coreProperties>
</file>