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Arbejde\Roskilde Handelsskole\Filer\"/>
    </mc:Choice>
  </mc:AlternateContent>
  <bookViews>
    <workbookView xWindow="0" yWindow="0" windowWidth="20490" windowHeight="7320"/>
  </bookViews>
  <sheets>
    <sheet name="Simpel prisoptimering" sheetId="9" r:id="rId1"/>
    <sheet name="Prisoptimering 4 markeder" sheetId="4" r:id="rId2"/>
    <sheet name="Prisoptimering 2 markeder" sheetId="7" r:id="rId3"/>
    <sheet name="graf 4 markeder difbidrag" sheetId="6" r:id="rId4"/>
    <sheet name="Prisopt" sheetId="1" r:id="rId5"/>
  </sheets>
  <calcPr calcId="162913"/>
</workbook>
</file>

<file path=xl/calcChain.xml><?xml version="1.0" encoding="utf-8"?>
<calcChain xmlns="http://schemas.openxmlformats.org/spreadsheetml/2006/main">
  <c r="E5" i="9" l="1"/>
  <c r="E6" i="9" s="1"/>
  <c r="E7" i="9" s="1"/>
  <c r="E8" i="9" s="1"/>
  <c r="E9" i="9" s="1"/>
  <c r="E10" i="9" s="1"/>
  <c r="E11" i="9" s="1"/>
  <c r="E12" i="9" s="1"/>
  <c r="B156" i="7" l="1"/>
  <c r="B155" i="7"/>
  <c r="F9" i="7"/>
  <c r="D16" i="7"/>
  <c r="D17" i="7"/>
  <c r="D18" i="7"/>
  <c r="D19" i="7"/>
  <c r="D20" i="7"/>
  <c r="D21" i="7"/>
  <c r="D22" i="7"/>
  <c r="D23" i="7"/>
  <c r="D24" i="7"/>
  <c r="D25" i="7"/>
  <c r="D26" i="7"/>
  <c r="D27" i="7"/>
  <c r="D28" i="7"/>
  <c r="D29" i="7"/>
  <c r="D30" i="7"/>
  <c r="D31" i="7"/>
  <c r="D32" i="7"/>
  <c r="D33" i="7"/>
  <c r="D34" i="7"/>
  <c r="D35" i="7"/>
  <c r="D36" i="7"/>
  <c r="D37" i="7"/>
  <c r="D38" i="7"/>
  <c r="D39" i="7"/>
  <c r="D40" i="7"/>
  <c r="D41" i="7"/>
  <c r="D42" i="7"/>
  <c r="D43" i="7"/>
  <c r="D44" i="7"/>
  <c r="D45" i="7"/>
  <c r="D46" i="7"/>
  <c r="D47" i="7"/>
  <c r="D48" i="7"/>
  <c r="D49" i="7"/>
  <c r="D50" i="7"/>
  <c r="D15" i="7"/>
  <c r="C17" i="7"/>
  <c r="C18" i="7" s="1"/>
  <c r="C19" i="7" s="1"/>
  <c r="C20" i="7" s="1"/>
  <c r="C21" i="7" s="1"/>
  <c r="C22" i="7" s="1"/>
  <c r="C23" i="7" s="1"/>
  <c r="C24" i="7" s="1"/>
  <c r="C25" i="7" s="1"/>
  <c r="C26" i="7" s="1"/>
  <c r="C27" i="7" s="1"/>
  <c r="C28" i="7" s="1"/>
  <c r="C29" i="7" s="1"/>
  <c r="C30" i="7" s="1"/>
  <c r="C31" i="7" s="1"/>
  <c r="C32" i="7" s="1"/>
  <c r="C33" i="7" s="1"/>
  <c r="C34" i="7" s="1"/>
  <c r="C35" i="7" s="1"/>
  <c r="C36" i="7" s="1"/>
  <c r="C37" i="7" s="1"/>
  <c r="C38" i="7" s="1"/>
  <c r="C39" i="7" s="1"/>
  <c r="C40" i="7" s="1"/>
  <c r="C41" i="7" s="1"/>
  <c r="C42" i="7" s="1"/>
  <c r="C43" i="7" s="1"/>
  <c r="C44" i="7" s="1"/>
  <c r="C45" i="7" s="1"/>
  <c r="C46" i="7" s="1"/>
  <c r="C47" i="7" s="1"/>
  <c r="C48" i="7" s="1"/>
  <c r="C49" i="7" s="1"/>
  <c r="C50" i="7" s="1"/>
  <c r="C16" i="7"/>
  <c r="A108" i="4"/>
  <c r="A107" i="4"/>
  <c r="A106" i="4"/>
  <c r="A105" i="4"/>
  <c r="J7" i="4"/>
  <c r="G7" i="4"/>
  <c r="E7" i="4"/>
  <c r="B7" i="4"/>
  <c r="E14" i="9" l="1"/>
  <c r="L52" i="7"/>
  <c r="G52" i="7"/>
  <c r="H52" i="7" s="1"/>
  <c r="L53" i="7"/>
  <c r="F53" i="7"/>
  <c r="B52" i="7"/>
  <c r="G53" i="7" l="1"/>
  <c r="H53" i="7" s="1"/>
  <c r="K53" i="7" s="1"/>
  <c r="B53" i="7"/>
  <c r="J53" i="7"/>
  <c r="L54" i="7" l="1"/>
  <c r="J54" i="7"/>
  <c r="G54" i="7"/>
  <c r="H54" i="7" s="1"/>
  <c r="B54" i="7"/>
  <c r="F54" i="7"/>
  <c r="N54" i="7" s="1"/>
  <c r="L55" i="7"/>
  <c r="L50" i="4"/>
  <c r="L51" i="4"/>
  <c r="A12" i="4"/>
  <c r="L44" i="4"/>
  <c r="L45" i="4"/>
  <c r="L46" i="4"/>
  <c r="L47" i="4"/>
  <c r="L48" i="4"/>
  <c r="L49" i="4"/>
  <c r="L43" i="4"/>
  <c r="L34" i="4"/>
  <c r="L35" i="4"/>
  <c r="L36" i="4"/>
  <c r="L37" i="4"/>
  <c r="L38" i="4"/>
  <c r="L39" i="4"/>
  <c r="L40" i="4"/>
  <c r="L41" i="4"/>
  <c r="L33" i="4"/>
  <c r="L26" i="4"/>
  <c r="L27" i="4"/>
  <c r="L28" i="4"/>
  <c r="L29" i="4"/>
  <c r="L30" i="4"/>
  <c r="L31" i="4"/>
  <c r="L17" i="4"/>
  <c r="L18" i="4"/>
  <c r="L19" i="4"/>
  <c r="L20" i="4"/>
  <c r="L21" i="4"/>
  <c r="F4" i="9"/>
  <c r="F5" i="9" s="1"/>
  <c r="B34" i="9"/>
  <c r="B33" i="9"/>
  <c r="E13" i="9" l="1"/>
  <c r="K54" i="7"/>
  <c r="O54" i="7" s="1"/>
  <c r="M54" i="7"/>
  <c r="L56" i="7"/>
  <c r="J55" i="7"/>
  <c r="F55" i="7"/>
  <c r="N55" i="7" s="1"/>
  <c r="G55" i="7"/>
  <c r="H55" i="7" s="1"/>
  <c r="M55" i="7" s="1"/>
  <c r="B55" i="7"/>
  <c r="B30" i="9"/>
  <c r="G37" i="7"/>
  <c r="A4" i="9"/>
  <c r="A5" i="9" s="1"/>
  <c r="G33" i="9"/>
  <c r="G34" i="9"/>
  <c r="F33" i="9"/>
  <c r="F34" i="9"/>
  <c r="F6" i="9" l="1"/>
  <c r="F7" i="9" s="1"/>
  <c r="F8" i="9" s="1"/>
  <c r="F9" i="9" s="1"/>
  <c r="F10" i="9" s="1"/>
  <c r="F11" i="9" s="1"/>
  <c r="F12" i="9" s="1"/>
  <c r="A6" i="9"/>
  <c r="H5" i="9"/>
  <c r="L57" i="7"/>
  <c r="J56" i="7"/>
  <c r="F56" i="7"/>
  <c r="N56" i="7" s="1"/>
  <c r="G56" i="7"/>
  <c r="H56" i="7" s="1"/>
  <c r="B56" i="7"/>
  <c r="K55" i="7"/>
  <c r="O55" i="7" s="1"/>
  <c r="B32" i="9"/>
  <c r="B31" i="9"/>
  <c r="C30" i="9"/>
  <c r="C31" i="9"/>
  <c r="C32" i="9"/>
  <c r="C33" i="9"/>
  <c r="D33" i="9" s="1"/>
  <c r="C34" i="9"/>
  <c r="D34" i="9" s="1"/>
  <c r="A22" i="9"/>
  <c r="A23" i="9"/>
  <c r="D12" i="9"/>
  <c r="D11" i="9"/>
  <c r="C29" i="9"/>
  <c r="B29" i="9"/>
  <c r="C28" i="9"/>
  <c r="B28" i="9"/>
  <c r="C27" i="9"/>
  <c r="B27" i="9"/>
  <c r="C26" i="9"/>
  <c r="B26" i="9"/>
  <c r="C25" i="9"/>
  <c r="B25" i="9"/>
  <c r="C24" i="9"/>
  <c r="B24" i="9"/>
  <c r="C23" i="9"/>
  <c r="B23" i="9"/>
  <c r="D15" i="9"/>
  <c r="D14" i="9"/>
  <c r="D13" i="9"/>
  <c r="D10" i="9"/>
  <c r="D9" i="9"/>
  <c r="D8" i="9"/>
  <c r="D7" i="9"/>
  <c r="D6" i="9"/>
  <c r="D5" i="9"/>
  <c r="D4" i="9"/>
  <c r="A7" i="9" l="1"/>
  <c r="H6" i="9"/>
  <c r="K56" i="7"/>
  <c r="O56" i="7" s="1"/>
  <c r="M56" i="7"/>
  <c r="G57" i="7"/>
  <c r="H57" i="7" s="1"/>
  <c r="J57" i="7"/>
  <c r="F57" i="7"/>
  <c r="N57" i="7" s="1"/>
  <c r="B57" i="7"/>
  <c r="L58" i="7"/>
  <c r="D25" i="9"/>
  <c r="D31" i="9"/>
  <c r="D29" i="9"/>
  <c r="A24" i="9"/>
  <c r="A25" i="9" s="1"/>
  <c r="A26" i="9" s="1"/>
  <c r="A27" i="9" s="1"/>
  <c r="A28" i="9" s="1"/>
  <c r="A29" i="9" s="1"/>
  <c r="A30" i="9" s="1"/>
  <c r="A31" i="9" s="1"/>
  <c r="A32" i="9" s="1"/>
  <c r="A33" i="9" s="1"/>
  <c r="A34" i="9" s="1"/>
  <c r="E23" i="9"/>
  <c r="G23" i="9" s="1"/>
  <c r="D32" i="9"/>
  <c r="D30" i="9"/>
  <c r="F30" i="9" s="1"/>
  <c r="G4" i="9"/>
  <c r="I4" i="9" s="1"/>
  <c r="D26" i="9"/>
  <c r="D24" i="9"/>
  <c r="D23" i="9"/>
  <c r="D27" i="9"/>
  <c r="D28" i="9"/>
  <c r="F29" i="9" l="1"/>
  <c r="A8" i="9"/>
  <c r="H7" i="9"/>
  <c r="M57" i="7"/>
  <c r="L59" i="7"/>
  <c r="K57" i="7"/>
  <c r="O57" i="7" s="1"/>
  <c r="J58" i="7"/>
  <c r="G58" i="7"/>
  <c r="H58" i="7" s="1"/>
  <c r="F58" i="7"/>
  <c r="B58" i="7"/>
  <c r="F25" i="9"/>
  <c r="F32" i="9"/>
  <c r="F28" i="9"/>
  <c r="F31" i="9"/>
  <c r="F13" i="9"/>
  <c r="F27" i="9"/>
  <c r="F26" i="9"/>
  <c r="F24" i="9"/>
  <c r="E24" i="9"/>
  <c r="G24" i="9" s="1"/>
  <c r="I23" i="9"/>
  <c r="F23" i="9"/>
  <c r="H23" i="9" s="1"/>
  <c r="G5" i="9"/>
  <c r="I5" i="9" s="1"/>
  <c r="A9" i="9" l="1"/>
  <c r="H8" i="9"/>
  <c r="J59" i="7"/>
  <c r="F59" i="7"/>
  <c r="N59" i="7" s="1"/>
  <c r="G59" i="7"/>
  <c r="H59" i="7" s="1"/>
  <c r="B59" i="7"/>
  <c r="K58" i="7"/>
  <c r="O58" i="7" s="1"/>
  <c r="M58" i="7"/>
  <c r="N58" i="7"/>
  <c r="L60" i="7"/>
  <c r="F14" i="9"/>
  <c r="E15" i="9"/>
  <c r="F15" i="9" s="1"/>
  <c r="H24" i="9"/>
  <c r="I24" i="9"/>
  <c r="E25" i="9"/>
  <c r="G25" i="9" s="1"/>
  <c r="G6" i="9"/>
  <c r="I6" i="9" s="1"/>
  <c r="J52" i="7"/>
  <c r="F52" i="7"/>
  <c r="G31" i="7"/>
  <c r="G26" i="7"/>
  <c r="L18" i="7"/>
  <c r="G19" i="7"/>
  <c r="G20" i="7"/>
  <c r="G21" i="7"/>
  <c r="G22" i="7"/>
  <c r="G23" i="7"/>
  <c r="G24" i="7"/>
  <c r="G25" i="7"/>
  <c r="G27" i="7"/>
  <c r="G28" i="7"/>
  <c r="G29" i="7"/>
  <c r="G30" i="7"/>
  <c r="G32" i="7"/>
  <c r="G33" i="7"/>
  <c r="G34" i="7"/>
  <c r="G35" i="7"/>
  <c r="G36" i="7"/>
  <c r="G38" i="7"/>
  <c r="G39" i="7"/>
  <c r="G40" i="7"/>
  <c r="G41" i="7"/>
  <c r="G42" i="7"/>
  <c r="G43" i="7"/>
  <c r="G44" i="7"/>
  <c r="G45" i="7"/>
  <c r="G46" i="7"/>
  <c r="G47" i="7"/>
  <c r="G48" i="7"/>
  <c r="G49" i="7"/>
  <c r="G50" i="7"/>
  <c r="G51" i="7"/>
  <c r="G15" i="7"/>
  <c r="G18" i="7"/>
  <c r="G14" i="7"/>
  <c r="H14" i="7" s="1"/>
  <c r="B15" i="7"/>
  <c r="B18" i="7"/>
  <c r="B51" i="7"/>
  <c r="B14" i="7"/>
  <c r="L16" i="7"/>
  <c r="L17" i="7"/>
  <c r="J15" i="7"/>
  <c r="J14" i="7"/>
  <c r="A21" i="4"/>
  <c r="M21" i="4" s="1"/>
  <c r="A20" i="4"/>
  <c r="M20" i="4" s="1"/>
  <c r="A19" i="4"/>
  <c r="M19" i="4" s="1"/>
  <c r="A18" i="4"/>
  <c r="M18" i="4" s="1"/>
  <c r="A17" i="4"/>
  <c r="M17" i="4" s="1"/>
  <c r="A16" i="4"/>
  <c r="A15" i="4"/>
  <c r="A14" i="4"/>
  <c r="A13" i="4"/>
  <c r="C158" i="7"/>
  <c r="L154" i="7"/>
  <c r="K154" i="7"/>
  <c r="J154" i="7"/>
  <c r="H154" i="7"/>
  <c r="G154" i="7"/>
  <c r="F154" i="7"/>
  <c r="D154" i="7"/>
  <c r="C154" i="7"/>
  <c r="B154" i="7"/>
  <c r="B124" i="7"/>
  <c r="C83" i="7"/>
  <c r="B83" i="7"/>
  <c r="C81" i="7"/>
  <c r="B81" i="7"/>
  <c r="C80" i="7"/>
  <c r="B80" i="7"/>
  <c r="L15" i="7"/>
  <c r="F15" i="7"/>
  <c r="L14" i="7"/>
  <c r="F14" i="7"/>
  <c r="N14" i="7" s="1"/>
  <c r="G11" i="7"/>
  <c r="G10" i="7"/>
  <c r="G7" i="7"/>
  <c r="B110" i="4"/>
  <c r="I7" i="4"/>
  <c r="K7" i="4" s="1"/>
  <c r="F7" i="4"/>
  <c r="F9" i="4"/>
  <c r="I9" i="4" s="1"/>
  <c r="K9" i="4" s="1"/>
  <c r="F8" i="4"/>
  <c r="I8" i="4" s="1"/>
  <c r="K8" i="4" s="1"/>
  <c r="A10" i="9" l="1"/>
  <c r="H9" i="9"/>
  <c r="K59" i="7"/>
  <c r="O59" i="7" s="1"/>
  <c r="M59" i="7"/>
  <c r="N52" i="7"/>
  <c r="N53" i="7"/>
  <c r="L61" i="7"/>
  <c r="J60" i="7"/>
  <c r="F60" i="7"/>
  <c r="G60" i="7"/>
  <c r="H60" i="7" s="1"/>
  <c r="B60" i="7"/>
  <c r="H15" i="7"/>
  <c r="M15" i="7" s="1"/>
  <c r="M52" i="7"/>
  <c r="M53" i="7"/>
  <c r="H25" i="9"/>
  <c r="I25" i="9"/>
  <c r="E26" i="9"/>
  <c r="G26" i="9" s="1"/>
  <c r="G7" i="9"/>
  <c r="I7" i="9" s="1"/>
  <c r="C82" i="7"/>
  <c r="N15" i="7"/>
  <c r="F16" i="7"/>
  <c r="N16" i="7" s="1"/>
  <c r="G16" i="7"/>
  <c r="J16" i="7"/>
  <c r="B16" i="7"/>
  <c r="M14" i="7"/>
  <c r="K14" i="7"/>
  <c r="O14" i="7" s="1"/>
  <c r="F18" i="7"/>
  <c r="B19" i="7"/>
  <c r="J18" i="7"/>
  <c r="B125" i="7"/>
  <c r="A98" i="4"/>
  <c r="B57" i="4"/>
  <c r="B55" i="4"/>
  <c r="B54" i="4"/>
  <c r="K44" i="4"/>
  <c r="K45" i="4"/>
  <c r="K46" i="4"/>
  <c r="K47" i="4"/>
  <c r="K48" i="4"/>
  <c r="K49" i="4"/>
  <c r="K50" i="4"/>
  <c r="K51" i="4"/>
  <c r="K43" i="4"/>
  <c r="K42" i="4"/>
  <c r="I44" i="4"/>
  <c r="I45" i="4"/>
  <c r="I46" i="4"/>
  <c r="I47" i="4"/>
  <c r="I48" i="4"/>
  <c r="I49" i="4"/>
  <c r="I50" i="4"/>
  <c r="I51" i="4"/>
  <c r="I43" i="4"/>
  <c r="I42" i="4"/>
  <c r="F44" i="4"/>
  <c r="G44" i="4" s="1"/>
  <c r="F45" i="4"/>
  <c r="G45" i="4" s="1"/>
  <c r="F46" i="4"/>
  <c r="G46" i="4" s="1"/>
  <c r="F47" i="4"/>
  <c r="G47" i="4" s="1"/>
  <c r="F48" i="4"/>
  <c r="G48" i="4" s="1"/>
  <c r="F49" i="4"/>
  <c r="G49" i="4" s="1"/>
  <c r="F50" i="4"/>
  <c r="G50" i="4" s="1"/>
  <c r="F51" i="4"/>
  <c r="G51" i="4" s="1"/>
  <c r="F43" i="4"/>
  <c r="G43" i="4" s="1"/>
  <c r="F42" i="4"/>
  <c r="G42" i="4" s="1"/>
  <c r="E48" i="4"/>
  <c r="A51" i="4"/>
  <c r="M51" i="4" s="1"/>
  <c r="A50" i="4"/>
  <c r="M50" i="4" s="1"/>
  <c r="A49" i="4"/>
  <c r="M49" i="4" s="1"/>
  <c r="A48" i="4"/>
  <c r="M48" i="4" s="1"/>
  <c r="A47" i="4"/>
  <c r="M47" i="4" s="1"/>
  <c r="A46" i="4"/>
  <c r="M46" i="4" s="1"/>
  <c r="A45" i="4"/>
  <c r="M45" i="4" s="1"/>
  <c r="A44" i="4"/>
  <c r="M44" i="4" s="1"/>
  <c r="A43" i="4"/>
  <c r="M43" i="4" s="1"/>
  <c r="A42" i="4"/>
  <c r="E51" i="4"/>
  <c r="E50" i="4"/>
  <c r="E49" i="4"/>
  <c r="E47" i="4"/>
  <c r="E46" i="4"/>
  <c r="E45" i="4"/>
  <c r="E44" i="4"/>
  <c r="E43" i="4"/>
  <c r="E42" i="4"/>
  <c r="J42" i="4" s="1"/>
  <c r="L42" i="4" s="1"/>
  <c r="K37" i="4"/>
  <c r="K38" i="4"/>
  <c r="K39" i="4"/>
  <c r="K40" i="4"/>
  <c r="K41" i="4"/>
  <c r="I37" i="4"/>
  <c r="I38" i="4"/>
  <c r="I39" i="4"/>
  <c r="I40" i="4"/>
  <c r="I41" i="4"/>
  <c r="F37" i="4"/>
  <c r="G37" i="4" s="1"/>
  <c r="F38" i="4"/>
  <c r="G38" i="4" s="1"/>
  <c r="F39" i="4"/>
  <c r="G39" i="4" s="1"/>
  <c r="F40" i="4"/>
  <c r="G40" i="4" s="1"/>
  <c r="F41" i="4"/>
  <c r="G41" i="4" s="1"/>
  <c r="E37" i="4"/>
  <c r="E38" i="4"/>
  <c r="E39" i="4"/>
  <c r="E40" i="4"/>
  <c r="E41" i="4"/>
  <c r="A41" i="4"/>
  <c r="M41" i="4" s="1"/>
  <c r="A40" i="4"/>
  <c r="M40" i="4" s="1"/>
  <c r="A39" i="4"/>
  <c r="M39" i="4" s="1"/>
  <c r="A38" i="4"/>
  <c r="M38" i="4" s="1"/>
  <c r="A37" i="4"/>
  <c r="M37" i="4" s="1"/>
  <c r="A11" i="9" l="1"/>
  <c r="H10" i="9"/>
  <c r="M60" i="7"/>
  <c r="G61" i="7"/>
  <c r="H61" i="7" s="1"/>
  <c r="J61" i="7"/>
  <c r="F61" i="7"/>
  <c r="N61" i="7" s="1"/>
  <c r="B61" i="7"/>
  <c r="K60" i="7"/>
  <c r="O60" i="7" s="1"/>
  <c r="N60" i="7"/>
  <c r="L62" i="7"/>
  <c r="H16" i="7"/>
  <c r="M16" i="7" s="1"/>
  <c r="A99" i="4"/>
  <c r="K15" i="7"/>
  <c r="O15" i="7" s="1"/>
  <c r="H26" i="9"/>
  <c r="I26" i="9"/>
  <c r="E27" i="9"/>
  <c r="G27" i="9" s="1"/>
  <c r="G8" i="9"/>
  <c r="I8" i="9" s="1"/>
  <c r="F17" i="7"/>
  <c r="N17" i="7" s="1"/>
  <c r="J17" i="7"/>
  <c r="G17" i="7"/>
  <c r="B17" i="7"/>
  <c r="L19" i="7"/>
  <c r="F19" i="7"/>
  <c r="N19" i="7" s="1"/>
  <c r="B20" i="7"/>
  <c r="J19" i="7"/>
  <c r="B126" i="7"/>
  <c r="B56" i="4"/>
  <c r="J43" i="4"/>
  <c r="J48" i="4"/>
  <c r="J44" i="4"/>
  <c r="J50" i="4"/>
  <c r="J51" i="4"/>
  <c r="J49" i="4"/>
  <c r="J45" i="4"/>
  <c r="J46" i="4"/>
  <c r="J47" i="4"/>
  <c r="J38" i="4"/>
  <c r="J39" i="4"/>
  <c r="J40" i="4"/>
  <c r="J41" i="4"/>
  <c r="J37" i="4"/>
  <c r="K31" i="4"/>
  <c r="K27" i="4"/>
  <c r="K28" i="4"/>
  <c r="K29" i="4"/>
  <c r="K30" i="4"/>
  <c r="I27" i="4"/>
  <c r="I28" i="4"/>
  <c r="I29" i="4"/>
  <c r="I30" i="4"/>
  <c r="F27" i="4"/>
  <c r="G27" i="4" s="1"/>
  <c r="F28" i="4"/>
  <c r="G28" i="4" s="1"/>
  <c r="F29" i="4"/>
  <c r="G29" i="4" s="1"/>
  <c r="F30" i="4"/>
  <c r="G30" i="4" s="1"/>
  <c r="F31" i="4"/>
  <c r="G31" i="4" s="1"/>
  <c r="E27" i="4"/>
  <c r="E28" i="4"/>
  <c r="E29" i="4"/>
  <c r="E30" i="4"/>
  <c r="E31" i="4"/>
  <c r="A31" i="4"/>
  <c r="M31" i="4" s="1"/>
  <c r="A30" i="4"/>
  <c r="M30" i="4" s="1"/>
  <c r="A29" i="4"/>
  <c r="M29" i="4" s="1"/>
  <c r="A28" i="4"/>
  <c r="M28" i="4" s="1"/>
  <c r="A27" i="4"/>
  <c r="M27" i="4" s="1"/>
  <c r="K17" i="4"/>
  <c r="K18" i="4"/>
  <c r="K19" i="4"/>
  <c r="K20" i="4"/>
  <c r="I16" i="4"/>
  <c r="I17" i="4"/>
  <c r="I18" i="4"/>
  <c r="I19" i="4"/>
  <c r="I20" i="4"/>
  <c r="F17" i="4"/>
  <c r="G17" i="4" s="1"/>
  <c r="F18" i="4"/>
  <c r="G18" i="4" s="1"/>
  <c r="F19" i="4"/>
  <c r="G19" i="4" s="1"/>
  <c r="F20" i="4"/>
  <c r="G20" i="4" s="1"/>
  <c r="E20" i="4"/>
  <c r="E17" i="4"/>
  <c r="E18" i="4"/>
  <c r="E19" i="4"/>
  <c r="A12" i="9" l="1"/>
  <c r="H11" i="9"/>
  <c r="B127" i="7"/>
  <c r="M61" i="7"/>
  <c r="K61" i="7"/>
  <c r="O61" i="7" s="1"/>
  <c r="L63" i="7"/>
  <c r="J62" i="7"/>
  <c r="G62" i="7"/>
  <c r="H62" i="7" s="1"/>
  <c r="F62" i="7"/>
  <c r="B62" i="7"/>
  <c r="A100" i="4"/>
  <c r="H27" i="9"/>
  <c r="I27" i="9"/>
  <c r="E28" i="9"/>
  <c r="G28" i="9" s="1"/>
  <c r="G9" i="9"/>
  <c r="I9" i="9" s="1"/>
  <c r="K16" i="7"/>
  <c r="O16" i="7" s="1"/>
  <c r="H17" i="7"/>
  <c r="H18" i="7" s="1"/>
  <c r="K18" i="7" s="1"/>
  <c r="N18" i="7"/>
  <c r="L20" i="7"/>
  <c r="B21" i="7"/>
  <c r="J20" i="7"/>
  <c r="F20" i="7"/>
  <c r="N20" i="7" s="1"/>
  <c r="J20" i="4"/>
  <c r="J28" i="4"/>
  <c r="J30" i="4"/>
  <c r="J29" i="4"/>
  <c r="J27" i="4"/>
  <c r="J19" i="4"/>
  <c r="J18" i="4"/>
  <c r="J17" i="4"/>
  <c r="K16" i="4"/>
  <c r="A55" i="4"/>
  <c r="A57" i="4"/>
  <c r="A54" i="4"/>
  <c r="H12" i="9" l="1"/>
  <c r="A13" i="9"/>
  <c r="M62" i="7"/>
  <c r="B128" i="7"/>
  <c r="K62" i="7"/>
  <c r="O62" i="7" s="1"/>
  <c r="J63" i="7"/>
  <c r="F63" i="7"/>
  <c r="N63" i="7"/>
  <c r="G63" i="7"/>
  <c r="H63" i="7" s="1"/>
  <c r="B63" i="7"/>
  <c r="L64" i="7"/>
  <c r="N62" i="7"/>
  <c r="A101" i="4"/>
  <c r="H28" i="9"/>
  <c r="I28" i="9"/>
  <c r="E29" i="9"/>
  <c r="G29" i="9" s="1"/>
  <c r="G10" i="9"/>
  <c r="I10" i="9" s="1"/>
  <c r="M17" i="7"/>
  <c r="K17" i="7"/>
  <c r="O17" i="7" s="1"/>
  <c r="H19" i="7"/>
  <c r="K19" i="7" s="1"/>
  <c r="O19" i="7" s="1"/>
  <c r="M18" i="7"/>
  <c r="L21" i="7"/>
  <c r="F21" i="7"/>
  <c r="N21" i="7" s="1"/>
  <c r="B22" i="7"/>
  <c r="J21" i="7"/>
  <c r="C104" i="4"/>
  <c r="E104" i="4"/>
  <c r="F104" i="4"/>
  <c r="G104" i="4"/>
  <c r="I104" i="4"/>
  <c r="J104" i="4"/>
  <c r="K104" i="4"/>
  <c r="B104" i="4"/>
  <c r="A104" i="4"/>
  <c r="A14" i="9" l="1"/>
  <c r="H13" i="9"/>
  <c r="M63" i="7"/>
  <c r="B129" i="7"/>
  <c r="K63" i="7"/>
  <c r="O63" i="7" s="1"/>
  <c r="L65" i="7"/>
  <c r="J64" i="7"/>
  <c r="F64" i="7"/>
  <c r="N64" i="7" s="1"/>
  <c r="G64" i="7"/>
  <c r="H64" i="7" s="1"/>
  <c r="M64" i="7" s="1"/>
  <c r="B64" i="7"/>
  <c r="O18" i="7"/>
  <c r="H29" i="9"/>
  <c r="I29" i="9"/>
  <c r="E30" i="9"/>
  <c r="G30" i="9" s="1"/>
  <c r="G11" i="9"/>
  <c r="I11" i="9" s="1"/>
  <c r="H20" i="7"/>
  <c r="K20" i="7" s="1"/>
  <c r="O20" i="7" s="1"/>
  <c r="M19" i="7"/>
  <c r="L22" i="7"/>
  <c r="F22" i="7"/>
  <c r="N22" i="7" s="1"/>
  <c r="B23" i="7"/>
  <c r="J22" i="7"/>
  <c r="K33" i="4"/>
  <c r="K34" i="4"/>
  <c r="K35" i="4"/>
  <c r="K36" i="4"/>
  <c r="K32" i="4"/>
  <c r="K23" i="4"/>
  <c r="K24" i="4"/>
  <c r="K25" i="4"/>
  <c r="K26" i="4"/>
  <c r="K22" i="4"/>
  <c r="K13" i="4"/>
  <c r="K14" i="4"/>
  <c r="K15" i="4"/>
  <c r="K21" i="4"/>
  <c r="K12" i="4"/>
  <c r="F33" i="4"/>
  <c r="F34" i="4"/>
  <c r="G34" i="4" s="1"/>
  <c r="F35" i="4"/>
  <c r="F36" i="4"/>
  <c r="G36" i="4" s="1"/>
  <c r="I33" i="4"/>
  <c r="I34" i="4"/>
  <c r="I35" i="4"/>
  <c r="I36" i="4"/>
  <c r="I32" i="4"/>
  <c r="G35" i="4"/>
  <c r="F32" i="4"/>
  <c r="G32" i="4" s="1"/>
  <c r="A36" i="4"/>
  <c r="M36" i="4" s="1"/>
  <c r="A35" i="4"/>
  <c r="M35" i="4" s="1"/>
  <c r="A34" i="4"/>
  <c r="M34" i="4" s="1"/>
  <c r="A33" i="4"/>
  <c r="M33" i="4" s="1"/>
  <c r="A32" i="4"/>
  <c r="E36" i="4"/>
  <c r="E35" i="4"/>
  <c r="E34" i="4"/>
  <c r="E33" i="4"/>
  <c r="E32" i="4"/>
  <c r="I23" i="4"/>
  <c r="I24" i="4"/>
  <c r="I25" i="4"/>
  <c r="I26" i="4"/>
  <c r="I31" i="4"/>
  <c r="I22" i="4"/>
  <c r="F23" i="4"/>
  <c r="G23" i="4" s="1"/>
  <c r="F24" i="4"/>
  <c r="G24" i="4" s="1"/>
  <c r="F25" i="4"/>
  <c r="G25" i="4" s="1"/>
  <c r="F26" i="4"/>
  <c r="F22" i="4"/>
  <c r="G22" i="4" s="1"/>
  <c r="A26" i="4"/>
  <c r="M26" i="4" s="1"/>
  <c r="A25" i="4"/>
  <c r="A24" i="4"/>
  <c r="A22" i="4"/>
  <c r="A23" i="4"/>
  <c r="E26" i="4"/>
  <c r="E25" i="4"/>
  <c r="E24" i="4"/>
  <c r="E23" i="4"/>
  <c r="E22" i="4"/>
  <c r="I12" i="4"/>
  <c r="I13" i="4"/>
  <c r="I14" i="4"/>
  <c r="I15" i="4"/>
  <c r="I21" i="4"/>
  <c r="F12" i="4"/>
  <c r="F13" i="4"/>
  <c r="F14" i="4"/>
  <c r="F15" i="4"/>
  <c r="F16" i="4"/>
  <c r="G16" i="4" s="1"/>
  <c r="F21" i="4"/>
  <c r="G21" i="4" s="1"/>
  <c r="E21" i="4"/>
  <c r="E16" i="4"/>
  <c r="A15" i="9" l="1"/>
  <c r="H15" i="9" s="1"/>
  <c r="H14" i="9"/>
  <c r="B130" i="7"/>
  <c r="G65" i="7"/>
  <c r="H65" i="7" s="1"/>
  <c r="J65" i="7"/>
  <c r="F65" i="7"/>
  <c r="B65" i="7"/>
  <c r="L66" i="7"/>
  <c r="K64" i="7"/>
  <c r="O64" i="7" s="1"/>
  <c r="C105" i="4"/>
  <c r="K105" i="4"/>
  <c r="E106" i="4"/>
  <c r="I106" i="4"/>
  <c r="C107" i="4"/>
  <c r="G107" i="4"/>
  <c r="K107" i="4"/>
  <c r="E108" i="4"/>
  <c r="I108" i="4"/>
  <c r="C106" i="4"/>
  <c r="K106" i="4"/>
  <c r="I107" i="4"/>
  <c r="G108" i="4"/>
  <c r="F105" i="4"/>
  <c r="D106" i="4"/>
  <c r="B106" i="4"/>
  <c r="B108" i="4"/>
  <c r="D105" i="4"/>
  <c r="H105" i="4"/>
  <c r="B105" i="4"/>
  <c r="F106" i="4"/>
  <c r="D107" i="4"/>
  <c r="H107" i="4"/>
  <c r="B107" i="4"/>
  <c r="F108" i="4"/>
  <c r="J108" i="4"/>
  <c r="I105" i="4"/>
  <c r="G106" i="4"/>
  <c r="E107" i="4"/>
  <c r="C108" i="4"/>
  <c r="K108" i="4"/>
  <c r="H106" i="4"/>
  <c r="F107" i="4"/>
  <c r="D108" i="4"/>
  <c r="H108" i="4"/>
  <c r="H30" i="9"/>
  <c r="I30" i="9"/>
  <c r="E31" i="9"/>
  <c r="G31" i="9" s="1"/>
  <c r="G12" i="9"/>
  <c r="I12" i="9" s="1"/>
  <c r="H21" i="7"/>
  <c r="M20" i="7"/>
  <c r="L23" i="7"/>
  <c r="B24" i="7"/>
  <c r="J23" i="7"/>
  <c r="F23" i="7"/>
  <c r="N23" i="7" s="1"/>
  <c r="G33" i="4"/>
  <c r="G26" i="4"/>
  <c r="J35" i="4"/>
  <c r="J34" i="4"/>
  <c r="J36" i="4"/>
  <c r="J32" i="4"/>
  <c r="L32" i="4" s="1"/>
  <c r="J22" i="4"/>
  <c r="L22" i="4" s="1"/>
  <c r="J24" i="4"/>
  <c r="J23" i="4"/>
  <c r="J106" i="4" s="1"/>
  <c r="J25" i="4"/>
  <c r="J31" i="4"/>
  <c r="E15" i="4"/>
  <c r="J21" i="4"/>
  <c r="E14" i="4"/>
  <c r="G13" i="4"/>
  <c r="E13" i="4"/>
  <c r="G12" i="4"/>
  <c r="E12" i="4"/>
  <c r="F20" i="1"/>
  <c r="D20" i="1"/>
  <c r="F15" i="1"/>
  <c r="D15" i="1"/>
  <c r="F4" i="1"/>
  <c r="E8" i="1"/>
  <c r="F8" i="1" s="1"/>
  <c r="E6" i="1"/>
  <c r="F6" i="1" s="1"/>
  <c r="D6" i="1"/>
  <c r="D8" i="1"/>
  <c r="D10" i="1"/>
  <c r="D4" i="1"/>
  <c r="E105" i="4" l="1"/>
  <c r="E109" i="4" s="1"/>
  <c r="B131" i="7"/>
  <c r="M65" i="7"/>
  <c r="J66" i="7"/>
  <c r="G66" i="7"/>
  <c r="H66" i="7" s="1"/>
  <c r="M66" i="7" s="1"/>
  <c r="F66" i="7"/>
  <c r="N66" i="7" s="1"/>
  <c r="B66" i="7"/>
  <c r="K65" i="7"/>
  <c r="O65" i="7" s="1"/>
  <c r="L67" i="7"/>
  <c r="N65" i="7"/>
  <c r="L25" i="4"/>
  <c r="J107" i="4"/>
  <c r="L23" i="4"/>
  <c r="L24" i="4"/>
  <c r="I109" i="4"/>
  <c r="H31" i="9"/>
  <c r="I31" i="9"/>
  <c r="E32" i="9"/>
  <c r="G32" i="9" s="1"/>
  <c r="G13" i="9"/>
  <c r="I13" i="9" s="1"/>
  <c r="H22" i="7"/>
  <c r="M21" i="7"/>
  <c r="K21" i="7"/>
  <c r="O21" i="7" s="1"/>
  <c r="L24" i="7"/>
  <c r="B25" i="7"/>
  <c r="J24" i="7"/>
  <c r="F24" i="7"/>
  <c r="N24" i="7" s="1"/>
  <c r="K109" i="4"/>
  <c r="K110" i="4" s="1"/>
  <c r="J110" i="4" s="1"/>
  <c r="J33" i="4"/>
  <c r="J26" i="4"/>
  <c r="G15" i="1"/>
  <c r="H14" i="1" s="1"/>
  <c r="G4" i="1"/>
  <c r="H3" i="1" s="1"/>
  <c r="J12" i="4"/>
  <c r="L12" i="4" s="1"/>
  <c r="J13" i="4"/>
  <c r="G15" i="4"/>
  <c r="J16" i="4"/>
  <c r="G14" i="4"/>
  <c r="G20" i="1"/>
  <c r="H19" i="1" s="1"/>
  <c r="G8" i="1"/>
  <c r="E10" i="1"/>
  <c r="F10" i="1" s="1"/>
  <c r="G10" i="1" s="1"/>
  <c r="G6" i="1"/>
  <c r="H5" i="1" s="1"/>
  <c r="B132" i="7" l="1"/>
  <c r="J67" i="7"/>
  <c r="F67" i="7"/>
  <c r="N67" i="7" s="1"/>
  <c r="G67" i="7"/>
  <c r="H67" i="7" s="1"/>
  <c r="B67" i="7"/>
  <c r="L68" i="7"/>
  <c r="K66" i="7"/>
  <c r="O66" i="7" s="1"/>
  <c r="J15" i="4"/>
  <c r="J105" i="4" s="1"/>
  <c r="G105" i="4"/>
  <c r="G109" i="4" s="1"/>
  <c r="L13" i="4"/>
  <c r="H32" i="9"/>
  <c r="I32" i="9"/>
  <c r="G14" i="9"/>
  <c r="I14" i="9" s="1"/>
  <c r="E33" i="9"/>
  <c r="H23" i="7"/>
  <c r="K22" i="7"/>
  <c r="O22" i="7" s="1"/>
  <c r="M22" i="7"/>
  <c r="L25" i="7"/>
  <c r="F25" i="7"/>
  <c r="N25" i="7" s="1"/>
  <c r="B26" i="7"/>
  <c r="J25" i="7"/>
  <c r="J14" i="4"/>
  <c r="L15" i="4" s="1"/>
  <c r="H9" i="1"/>
  <c r="H7" i="1"/>
  <c r="D155" i="7" l="1"/>
  <c r="E155" i="7"/>
  <c r="I155" i="7"/>
  <c r="C155" i="7"/>
  <c r="J155" i="7"/>
  <c r="G155" i="7"/>
  <c r="B133" i="7"/>
  <c r="M67" i="7"/>
  <c r="J68" i="7"/>
  <c r="F68" i="7"/>
  <c r="N68" i="7" s="1"/>
  <c r="G68" i="7"/>
  <c r="H68" i="7" s="1"/>
  <c r="B68" i="7"/>
  <c r="K67" i="7"/>
  <c r="O67" i="7" s="1"/>
  <c r="L69" i="7"/>
  <c r="L16" i="4"/>
  <c r="J109" i="4"/>
  <c r="J111" i="4" s="1"/>
  <c r="L14" i="4"/>
  <c r="M16" i="4" s="1"/>
  <c r="H33" i="9"/>
  <c r="I33" i="9"/>
  <c r="E34" i="9"/>
  <c r="G15" i="9"/>
  <c r="I15" i="9" s="1"/>
  <c r="I16" i="9" s="1"/>
  <c r="H16" i="9" s="1"/>
  <c r="H24" i="7"/>
  <c r="M23" i="7"/>
  <c r="K23" i="7"/>
  <c r="O23" i="7" s="1"/>
  <c r="L26" i="7"/>
  <c r="L155" i="7" s="1"/>
  <c r="F26" i="7"/>
  <c r="N26" i="7" s="1"/>
  <c r="B27" i="7"/>
  <c r="J26" i="7"/>
  <c r="M42" i="4" l="1"/>
  <c r="F155" i="7"/>
  <c r="B134" i="7"/>
  <c r="M68" i="7"/>
  <c r="L70" i="7"/>
  <c r="G69" i="7"/>
  <c r="H69" i="7" s="1"/>
  <c r="J69" i="7"/>
  <c r="F69" i="7"/>
  <c r="N69" i="7" s="1"/>
  <c r="B69" i="7"/>
  <c r="K68" i="7"/>
  <c r="O68" i="7" s="1"/>
  <c r="M25" i="4"/>
  <c r="M13" i="4"/>
  <c r="M32" i="4"/>
  <c r="M14" i="4"/>
  <c r="M23" i="4"/>
  <c r="M24" i="4"/>
  <c r="M22" i="4"/>
  <c r="M12" i="4"/>
  <c r="M15" i="4"/>
  <c r="D16" i="9"/>
  <c r="B16" i="9"/>
  <c r="C16" i="9"/>
  <c r="F16" i="9"/>
  <c r="E16" i="9"/>
  <c r="G16" i="9"/>
  <c r="H34" i="9"/>
  <c r="I34" i="9"/>
  <c r="I35" i="9" s="1"/>
  <c r="H25" i="7"/>
  <c r="K24" i="7"/>
  <c r="O24" i="7" s="1"/>
  <c r="M24" i="7"/>
  <c r="L27" i="7"/>
  <c r="B28" i="7"/>
  <c r="F27" i="7"/>
  <c r="N27" i="7" s="1"/>
  <c r="J27" i="7"/>
  <c r="B135" i="7" l="1"/>
  <c r="M69" i="7"/>
  <c r="K69" i="7"/>
  <c r="O69" i="7" s="1"/>
  <c r="J70" i="7"/>
  <c r="G70" i="7"/>
  <c r="H70" i="7" s="1"/>
  <c r="F70" i="7"/>
  <c r="N70" i="7" s="1"/>
  <c r="B70" i="7"/>
  <c r="L71" i="7"/>
  <c r="M52" i="4"/>
  <c r="C62" i="4" s="1"/>
  <c r="B35" i="9"/>
  <c r="C36" i="9"/>
  <c r="E35" i="9"/>
  <c r="C35" i="9"/>
  <c r="H35" i="9"/>
  <c r="G35" i="9"/>
  <c r="H36" i="9"/>
  <c r="F35" i="9"/>
  <c r="D35" i="9"/>
  <c r="B36" i="9"/>
  <c r="A17" i="9"/>
  <c r="H26" i="7"/>
  <c r="H155" i="7" s="1"/>
  <c r="M25" i="7"/>
  <c r="K25" i="7"/>
  <c r="L28" i="7"/>
  <c r="B29" i="7"/>
  <c r="J28" i="7"/>
  <c r="F28" i="7"/>
  <c r="N28" i="7" s="1"/>
  <c r="A37" i="9" l="1"/>
  <c r="O25" i="7"/>
  <c r="M70" i="7"/>
  <c r="B136" i="7"/>
  <c r="L72" i="7"/>
  <c r="J71" i="7"/>
  <c r="F71" i="7"/>
  <c r="G71" i="7"/>
  <c r="H71" i="7" s="1"/>
  <c r="M71" i="7" s="1"/>
  <c r="B71" i="7"/>
  <c r="K70" i="7"/>
  <c r="O70" i="7" s="1"/>
  <c r="D74" i="4"/>
  <c r="D78" i="4"/>
  <c r="D82" i="4"/>
  <c r="D86" i="4"/>
  <c r="D90" i="4"/>
  <c r="D94" i="4"/>
  <c r="D98" i="4"/>
  <c r="D71" i="4"/>
  <c r="D75" i="4"/>
  <c r="D79" i="4"/>
  <c r="D83" i="4"/>
  <c r="D87" i="4"/>
  <c r="D91" i="4"/>
  <c r="D95" i="4"/>
  <c r="D99" i="4"/>
  <c r="D72" i="4"/>
  <c r="D80" i="4"/>
  <c r="D88" i="4"/>
  <c r="D96" i="4"/>
  <c r="D76" i="4"/>
  <c r="D100" i="4"/>
  <c r="D73" i="4"/>
  <c r="D81" i="4"/>
  <c r="D89" i="4"/>
  <c r="D97" i="4"/>
  <c r="D92" i="4"/>
  <c r="D84" i="4"/>
  <c r="D93" i="4"/>
  <c r="D77" i="4"/>
  <c r="D85" i="4"/>
  <c r="D101" i="4"/>
  <c r="C65" i="4"/>
  <c r="D65" i="4" s="1"/>
  <c r="C69" i="4"/>
  <c r="D69" i="4" s="1"/>
  <c r="C74" i="4"/>
  <c r="C78" i="4"/>
  <c r="C82" i="4"/>
  <c r="C86" i="4"/>
  <c r="C90" i="4"/>
  <c r="C94" i="4"/>
  <c r="C70" i="4"/>
  <c r="D70" i="4" s="1"/>
  <c r="D62" i="4"/>
  <c r="C66" i="4"/>
  <c r="D66" i="4" s="1"/>
  <c r="C71" i="4"/>
  <c r="C75" i="4"/>
  <c r="C79" i="4"/>
  <c r="C83" i="4"/>
  <c r="C87" i="4"/>
  <c r="C91" i="4"/>
  <c r="C95" i="4"/>
  <c r="C73" i="4"/>
  <c r="C81" i="4"/>
  <c r="C89" i="4"/>
  <c r="C63" i="4"/>
  <c r="D63" i="4" s="1"/>
  <c r="C67" i="4"/>
  <c r="D67" i="4" s="1"/>
  <c r="C72" i="4"/>
  <c r="C76" i="4"/>
  <c r="C80" i="4"/>
  <c r="C84" i="4"/>
  <c r="C88" i="4"/>
  <c r="C92" i="4"/>
  <c r="C96" i="4"/>
  <c r="C64" i="4"/>
  <c r="D64" i="4" s="1"/>
  <c r="C68" i="4"/>
  <c r="D68" i="4" s="1"/>
  <c r="C77" i="4"/>
  <c r="C85" i="4"/>
  <c r="C93" i="4"/>
  <c r="C97" i="4"/>
  <c r="C98" i="4"/>
  <c r="C99" i="4"/>
  <c r="C100" i="4"/>
  <c r="C101" i="4"/>
  <c r="H27" i="7"/>
  <c r="K26" i="7"/>
  <c r="M26" i="7"/>
  <c r="L29" i="7"/>
  <c r="F29" i="7"/>
  <c r="N29" i="7" s="1"/>
  <c r="B30" i="7"/>
  <c r="J29" i="7"/>
  <c r="O26" i="7" l="1"/>
  <c r="K155" i="7"/>
  <c r="B137" i="7"/>
  <c r="K71" i="7"/>
  <c r="O71" i="7" s="1"/>
  <c r="J72" i="7"/>
  <c r="F72" i="7"/>
  <c r="N72" i="7" s="1"/>
  <c r="G72" i="7"/>
  <c r="H72" i="7" s="1"/>
  <c r="B72" i="7"/>
  <c r="N71" i="7"/>
  <c r="L73" i="7"/>
  <c r="E97" i="4"/>
  <c r="F97" i="4" s="1"/>
  <c r="G97" i="4" s="1"/>
  <c r="I97" i="4" s="1"/>
  <c r="J97" i="4" s="1"/>
  <c r="B97" i="4"/>
  <c r="H97" i="4"/>
  <c r="E81" i="4"/>
  <c r="F81" i="4" s="1"/>
  <c r="G81" i="4" s="1"/>
  <c r="I81" i="4" s="1"/>
  <c r="J81" i="4" s="1"/>
  <c r="B81" i="4"/>
  <c r="H81" i="4"/>
  <c r="E94" i="4"/>
  <c r="F94" i="4" s="1"/>
  <c r="G94" i="4" s="1"/>
  <c r="I94" i="4" s="1"/>
  <c r="J94" i="4" s="1"/>
  <c r="H94" i="4"/>
  <c r="B94" i="4"/>
  <c r="E93" i="4"/>
  <c r="F93" i="4" s="1"/>
  <c r="G93" i="4" s="1"/>
  <c r="I93" i="4" s="1"/>
  <c r="J93" i="4" s="1"/>
  <c r="B93" i="4"/>
  <c r="H93" i="4"/>
  <c r="E64" i="4"/>
  <c r="H64" i="4"/>
  <c r="B64" i="4"/>
  <c r="E84" i="4"/>
  <c r="F84" i="4" s="1"/>
  <c r="G84" i="4" s="1"/>
  <c r="I84" i="4" s="1"/>
  <c r="J84" i="4" s="1"/>
  <c r="H84" i="4"/>
  <c r="B84" i="4"/>
  <c r="E67" i="4"/>
  <c r="H67" i="4"/>
  <c r="B67" i="4"/>
  <c r="E73" i="4"/>
  <c r="F73" i="4" s="1"/>
  <c r="G73" i="4" s="1"/>
  <c r="I73" i="4" s="1"/>
  <c r="J73" i="4" s="1"/>
  <c r="H73" i="4"/>
  <c r="B73" i="4"/>
  <c r="E83" i="4"/>
  <c r="F83" i="4" s="1"/>
  <c r="G83" i="4" s="1"/>
  <c r="I83" i="4" s="1"/>
  <c r="J83" i="4" s="1"/>
  <c r="H83" i="4"/>
  <c r="B83" i="4"/>
  <c r="E66" i="4"/>
  <c r="H66" i="4"/>
  <c r="B66" i="4"/>
  <c r="E90" i="4"/>
  <c r="F90" i="4" s="1"/>
  <c r="G90" i="4" s="1"/>
  <c r="I90" i="4" s="1"/>
  <c r="J90" i="4" s="1"/>
  <c r="B90" i="4"/>
  <c r="H90" i="4"/>
  <c r="E74" i="4"/>
  <c r="F74" i="4" s="1"/>
  <c r="G74" i="4" s="1"/>
  <c r="I74" i="4" s="1"/>
  <c r="J74" i="4" s="1"/>
  <c r="H74" i="4"/>
  <c r="B74" i="4"/>
  <c r="E68" i="4"/>
  <c r="H68" i="4"/>
  <c r="B68" i="4"/>
  <c r="E87" i="4"/>
  <c r="F87" i="4" s="1"/>
  <c r="G87" i="4" s="1"/>
  <c r="I87" i="4" s="1"/>
  <c r="J87" i="4" s="1"/>
  <c r="B87" i="4"/>
  <c r="H87" i="4"/>
  <c r="E100" i="4"/>
  <c r="F100" i="4" s="1"/>
  <c r="G100" i="4" s="1"/>
  <c r="I100" i="4" s="1"/>
  <c r="J100" i="4" s="1"/>
  <c r="H100" i="4"/>
  <c r="B100" i="4"/>
  <c r="E63" i="4"/>
  <c r="H63" i="4"/>
  <c r="B63" i="4"/>
  <c r="E95" i="4"/>
  <c r="F95" i="4" s="1"/>
  <c r="G95" i="4" s="1"/>
  <c r="I95" i="4" s="1"/>
  <c r="J95" i="4" s="1"/>
  <c r="H95" i="4"/>
  <c r="B95" i="4"/>
  <c r="E79" i="4"/>
  <c r="F79" i="4" s="1"/>
  <c r="G79" i="4" s="1"/>
  <c r="I79" i="4" s="1"/>
  <c r="J79" i="4" s="1"/>
  <c r="H79" i="4"/>
  <c r="B79" i="4"/>
  <c r="B62" i="4"/>
  <c r="H62" i="4"/>
  <c r="C61" i="4"/>
  <c r="E86" i="4"/>
  <c r="F86" i="4" s="1"/>
  <c r="G86" i="4" s="1"/>
  <c r="I86" i="4" s="1"/>
  <c r="J86" i="4" s="1"/>
  <c r="H86" i="4"/>
  <c r="B86" i="4"/>
  <c r="E69" i="4"/>
  <c r="H69" i="4"/>
  <c r="B69" i="4"/>
  <c r="E101" i="4"/>
  <c r="F101" i="4" s="1"/>
  <c r="G101" i="4" s="1"/>
  <c r="I101" i="4" s="1"/>
  <c r="J101" i="4" s="1"/>
  <c r="B101" i="4"/>
  <c r="H101" i="4"/>
  <c r="E88" i="4"/>
  <c r="F88" i="4" s="1"/>
  <c r="G88" i="4" s="1"/>
  <c r="I88" i="4" s="1"/>
  <c r="J88" i="4" s="1"/>
  <c r="H88" i="4"/>
  <c r="B88" i="4"/>
  <c r="E72" i="4"/>
  <c r="F72" i="4" s="1"/>
  <c r="G72" i="4" s="1"/>
  <c r="I72" i="4" s="1"/>
  <c r="J72" i="4" s="1"/>
  <c r="B72" i="4"/>
  <c r="H72" i="4"/>
  <c r="E71" i="4"/>
  <c r="H71" i="4"/>
  <c r="B71" i="4"/>
  <c r="E78" i="4"/>
  <c r="F78" i="4" s="1"/>
  <c r="G78" i="4" s="1"/>
  <c r="I78" i="4" s="1"/>
  <c r="J78" i="4" s="1"/>
  <c r="H78" i="4"/>
  <c r="B78" i="4"/>
  <c r="E99" i="4"/>
  <c r="F99" i="4" s="1"/>
  <c r="G99" i="4" s="1"/>
  <c r="I99" i="4" s="1"/>
  <c r="J99" i="4" s="1"/>
  <c r="H99" i="4"/>
  <c r="B99" i="4"/>
  <c r="E85" i="4"/>
  <c r="F85" i="4" s="1"/>
  <c r="G85" i="4" s="1"/>
  <c r="I85" i="4" s="1"/>
  <c r="J85" i="4" s="1"/>
  <c r="B85" i="4"/>
  <c r="H85" i="4"/>
  <c r="E96" i="4"/>
  <c r="F96" i="4" s="1"/>
  <c r="G96" i="4" s="1"/>
  <c r="I96" i="4" s="1"/>
  <c r="J96" i="4" s="1"/>
  <c r="H96" i="4"/>
  <c r="B96" i="4"/>
  <c r="E80" i="4"/>
  <c r="F80" i="4" s="1"/>
  <c r="G80" i="4" s="1"/>
  <c r="I80" i="4" s="1"/>
  <c r="J80" i="4" s="1"/>
  <c r="H80" i="4"/>
  <c r="B80" i="4"/>
  <c r="E98" i="4"/>
  <c r="F98" i="4" s="1"/>
  <c r="G98" i="4" s="1"/>
  <c r="I98" i="4" s="1"/>
  <c r="J98" i="4" s="1"/>
  <c r="B98" i="4"/>
  <c r="H98" i="4"/>
  <c r="E77" i="4"/>
  <c r="F77" i="4" s="1"/>
  <c r="G77" i="4" s="1"/>
  <c r="I77" i="4" s="1"/>
  <c r="J77" i="4" s="1"/>
  <c r="B77" i="4"/>
  <c r="H77" i="4"/>
  <c r="E92" i="4"/>
  <c r="F92" i="4" s="1"/>
  <c r="G92" i="4" s="1"/>
  <c r="I92" i="4" s="1"/>
  <c r="J92" i="4" s="1"/>
  <c r="H92" i="4"/>
  <c r="B92" i="4"/>
  <c r="E76" i="4"/>
  <c r="F76" i="4" s="1"/>
  <c r="G76" i="4" s="1"/>
  <c r="I76" i="4" s="1"/>
  <c r="J76" i="4" s="1"/>
  <c r="H76" i="4"/>
  <c r="B76" i="4"/>
  <c r="E89" i="4"/>
  <c r="F89" i="4" s="1"/>
  <c r="G89" i="4" s="1"/>
  <c r="I89" i="4" s="1"/>
  <c r="J89" i="4" s="1"/>
  <c r="H89" i="4"/>
  <c r="B89" i="4"/>
  <c r="E91" i="4"/>
  <c r="F91" i="4" s="1"/>
  <c r="G91" i="4" s="1"/>
  <c r="I91" i="4" s="1"/>
  <c r="J91" i="4" s="1"/>
  <c r="H91" i="4"/>
  <c r="B91" i="4"/>
  <c r="E75" i="4"/>
  <c r="F75" i="4" s="1"/>
  <c r="G75" i="4" s="1"/>
  <c r="I75" i="4" s="1"/>
  <c r="J75" i="4" s="1"/>
  <c r="H75" i="4"/>
  <c r="B75" i="4"/>
  <c r="E70" i="4"/>
  <c r="B70" i="4"/>
  <c r="H70" i="4"/>
  <c r="E82" i="4"/>
  <c r="F82" i="4" s="1"/>
  <c r="G82" i="4" s="1"/>
  <c r="I82" i="4" s="1"/>
  <c r="J82" i="4" s="1"/>
  <c r="H82" i="4"/>
  <c r="B82" i="4"/>
  <c r="E65" i="4"/>
  <c r="B65" i="4"/>
  <c r="H65" i="4"/>
  <c r="H28" i="7"/>
  <c r="M27" i="7"/>
  <c r="K27" i="7"/>
  <c r="O27" i="7" s="1"/>
  <c r="L30" i="7"/>
  <c r="F30" i="7"/>
  <c r="N30" i="7" s="1"/>
  <c r="B31" i="7"/>
  <c r="J30" i="7"/>
  <c r="M72" i="7" l="1"/>
  <c r="B138" i="7"/>
  <c r="L74" i="7"/>
  <c r="G73" i="7"/>
  <c r="H73" i="7" s="1"/>
  <c r="J73" i="7"/>
  <c r="F73" i="7"/>
  <c r="N73" i="7" s="1"/>
  <c r="B73" i="7"/>
  <c r="K72" i="7"/>
  <c r="O72" i="7" s="1"/>
  <c r="E62" i="4"/>
  <c r="F62" i="4" s="1"/>
  <c r="H29" i="7"/>
  <c r="M28" i="7"/>
  <c r="K28" i="7"/>
  <c r="O28" i="7" s="1"/>
  <c r="L31" i="7"/>
  <c r="J31" i="7"/>
  <c r="F31" i="7"/>
  <c r="N31" i="7" s="1"/>
  <c r="B32" i="7"/>
  <c r="M73" i="7" l="1"/>
  <c r="B139" i="7"/>
  <c r="G74" i="7"/>
  <c r="H74" i="7" s="1"/>
  <c r="M74" i="7" s="1"/>
  <c r="F74" i="7"/>
  <c r="J74" i="7"/>
  <c r="B74" i="7"/>
  <c r="K73" i="7"/>
  <c r="O73" i="7" s="1"/>
  <c r="L75" i="7"/>
  <c r="F63" i="4"/>
  <c r="G62" i="4"/>
  <c r="I62" i="4" s="1"/>
  <c r="J62" i="4" s="1"/>
  <c r="H30" i="7"/>
  <c r="M29" i="7"/>
  <c r="K29" i="7"/>
  <c r="O29" i="7" s="1"/>
  <c r="L32" i="7"/>
  <c r="B33" i="7"/>
  <c r="J32" i="7"/>
  <c r="F32" i="7"/>
  <c r="N32" i="7" s="1"/>
  <c r="B140" i="7" l="1"/>
  <c r="J75" i="7"/>
  <c r="F75" i="7"/>
  <c r="N75" i="7" s="1"/>
  <c r="G75" i="7"/>
  <c r="H75" i="7" s="1"/>
  <c r="B75" i="7"/>
  <c r="L77" i="7"/>
  <c r="L76" i="7"/>
  <c r="K74" i="7"/>
  <c r="O74" i="7" s="1"/>
  <c r="N74" i="7"/>
  <c r="F64" i="4"/>
  <c r="G63" i="4"/>
  <c r="I63" i="4" s="1"/>
  <c r="J63" i="4" s="1"/>
  <c r="H31" i="7"/>
  <c r="K30" i="7"/>
  <c r="O30" i="7" s="1"/>
  <c r="M30" i="7"/>
  <c r="L33" i="7"/>
  <c r="B34" i="7"/>
  <c r="J33" i="7"/>
  <c r="F33" i="7"/>
  <c r="N33" i="7" s="1"/>
  <c r="M75" i="7" l="1"/>
  <c r="B141" i="7"/>
  <c r="J76" i="7"/>
  <c r="F76" i="7"/>
  <c r="N76" i="7" s="1"/>
  <c r="G76" i="7"/>
  <c r="H76" i="7" s="1"/>
  <c r="B76" i="7"/>
  <c r="K75" i="7"/>
  <c r="O75" i="7" s="1"/>
  <c r="F65" i="4"/>
  <c r="G64" i="4"/>
  <c r="I64" i="4" s="1"/>
  <c r="J64" i="4" s="1"/>
  <c r="H32" i="7"/>
  <c r="M31" i="7"/>
  <c r="K31" i="7"/>
  <c r="O31" i="7" s="1"/>
  <c r="L34" i="7"/>
  <c r="F34" i="7"/>
  <c r="N34" i="7" s="1"/>
  <c r="B35" i="7"/>
  <c r="J34" i="7"/>
  <c r="F156" i="7" l="1"/>
  <c r="F157" i="7" s="1"/>
  <c r="M76" i="7"/>
  <c r="B142" i="7"/>
  <c r="G77" i="7"/>
  <c r="H77" i="7" s="1"/>
  <c r="F77" i="7"/>
  <c r="J77" i="7"/>
  <c r="B77" i="7"/>
  <c r="I156" i="7" s="1"/>
  <c r="K76" i="7"/>
  <c r="O76" i="7" s="1"/>
  <c r="F66" i="4"/>
  <c r="G65" i="4"/>
  <c r="I65" i="4" s="1"/>
  <c r="J65" i="4" s="1"/>
  <c r="H33" i="7"/>
  <c r="K32" i="7"/>
  <c r="O32" i="7" s="1"/>
  <c r="M32" i="7"/>
  <c r="L35" i="7"/>
  <c r="B36" i="7"/>
  <c r="J35" i="7"/>
  <c r="F35" i="7"/>
  <c r="N35" i="7" s="1"/>
  <c r="E156" i="7" l="1"/>
  <c r="D156" i="7"/>
  <c r="C156" i="7"/>
  <c r="L156" i="7"/>
  <c r="L157" i="7" s="1"/>
  <c r="L158" i="7" s="1"/>
  <c r="H156" i="7"/>
  <c r="H157" i="7" s="1"/>
  <c r="G156" i="7"/>
  <c r="J156" i="7"/>
  <c r="M77" i="7"/>
  <c r="B143" i="7"/>
  <c r="K77" i="7"/>
  <c r="O77" i="7" s="1"/>
  <c r="N77" i="7"/>
  <c r="F67" i="4"/>
  <c r="G66" i="4"/>
  <c r="I66" i="4" s="1"/>
  <c r="J66" i="4" s="1"/>
  <c r="H34" i="7"/>
  <c r="M33" i="7"/>
  <c r="K33" i="7"/>
  <c r="O33" i="7" s="1"/>
  <c r="L36" i="7"/>
  <c r="B37" i="7"/>
  <c r="J36" i="7"/>
  <c r="F36" i="7"/>
  <c r="N36" i="7" s="1"/>
  <c r="B144" i="7" l="1"/>
  <c r="F68" i="4"/>
  <c r="G67" i="4"/>
  <c r="I67" i="4" s="1"/>
  <c r="J67" i="4" s="1"/>
  <c r="H35" i="7"/>
  <c r="M34" i="7"/>
  <c r="K34" i="7"/>
  <c r="O34" i="7" s="1"/>
  <c r="L37" i="7"/>
  <c r="F37" i="7"/>
  <c r="N37" i="7" s="1"/>
  <c r="B38" i="7"/>
  <c r="J37" i="7"/>
  <c r="B145" i="7" l="1"/>
  <c r="F69" i="4"/>
  <c r="G68" i="4"/>
  <c r="I68" i="4" s="1"/>
  <c r="J68" i="4" s="1"/>
  <c r="H36" i="7"/>
  <c r="M35" i="7"/>
  <c r="K35" i="7"/>
  <c r="O35" i="7" s="1"/>
  <c r="L38" i="7"/>
  <c r="F38" i="7"/>
  <c r="N38" i="7" s="1"/>
  <c r="B39" i="7"/>
  <c r="J38" i="7"/>
  <c r="B146" i="7" l="1"/>
  <c r="G69" i="4"/>
  <c r="I69" i="4" s="1"/>
  <c r="J69" i="4" s="1"/>
  <c r="F70" i="4"/>
  <c r="H37" i="7"/>
  <c r="M36" i="7"/>
  <c r="K36" i="7"/>
  <c r="O36" i="7" s="1"/>
  <c r="L39" i="7"/>
  <c r="F39" i="7"/>
  <c r="N39" i="7" s="1"/>
  <c r="B40" i="7"/>
  <c r="J39" i="7"/>
  <c r="B147" i="7" l="1"/>
  <c r="G70" i="4"/>
  <c r="I70" i="4" s="1"/>
  <c r="J70" i="4" s="1"/>
  <c r="F71" i="4"/>
  <c r="G71" i="4" s="1"/>
  <c r="I71" i="4" s="1"/>
  <c r="J71" i="4" s="1"/>
  <c r="H38" i="7"/>
  <c r="K38" i="7" s="1"/>
  <c r="M37" i="7"/>
  <c r="K37" i="7"/>
  <c r="O37" i="7" s="1"/>
  <c r="L40" i="7"/>
  <c r="B41" i="7"/>
  <c r="J40" i="7"/>
  <c r="F40" i="7"/>
  <c r="N40" i="7" s="1"/>
  <c r="B148" i="7" l="1"/>
  <c r="O38" i="7"/>
  <c r="H39" i="7"/>
  <c r="M38" i="7"/>
  <c r="L41" i="7"/>
  <c r="F41" i="7"/>
  <c r="N41" i="7" s="1"/>
  <c r="B42" i="7"/>
  <c r="J41" i="7"/>
  <c r="B149" i="7" l="1"/>
  <c r="H40" i="7"/>
  <c r="M39" i="7"/>
  <c r="K39" i="7"/>
  <c r="O39" i="7" s="1"/>
  <c r="L42" i="7"/>
  <c r="F42" i="7"/>
  <c r="N42" i="7" s="1"/>
  <c r="B43" i="7"/>
  <c r="J42" i="7"/>
  <c r="B150" i="7" l="1"/>
  <c r="B151" i="7" s="1"/>
  <c r="H41" i="7"/>
  <c r="M40" i="7"/>
  <c r="K40" i="7"/>
  <c r="O40" i="7" s="1"/>
  <c r="L43" i="7"/>
  <c r="B44" i="7"/>
  <c r="J43" i="7"/>
  <c r="F43" i="7"/>
  <c r="N43" i="7" s="1"/>
  <c r="H42" i="7" l="1"/>
  <c r="M41" i="7"/>
  <c r="K41" i="7"/>
  <c r="O41" i="7" s="1"/>
  <c r="L44" i="7"/>
  <c r="B45" i="7"/>
  <c r="J44" i="7"/>
  <c r="F44" i="7"/>
  <c r="N44" i="7" s="1"/>
  <c r="H43" i="7" l="1"/>
  <c r="M42" i="7"/>
  <c r="K42" i="7"/>
  <c r="O42" i="7" s="1"/>
  <c r="L45" i="7"/>
  <c r="B46" i="7"/>
  <c r="J45" i="7"/>
  <c r="F45" i="7"/>
  <c r="N45" i="7" s="1"/>
  <c r="H44" i="7" l="1"/>
  <c r="K43" i="7"/>
  <c r="O43" i="7" s="1"/>
  <c r="M43" i="7"/>
  <c r="L46" i="7"/>
  <c r="F46" i="7"/>
  <c r="N46" i="7" s="1"/>
  <c r="B47" i="7"/>
  <c r="J46" i="7"/>
  <c r="H45" i="7" l="1"/>
  <c r="M44" i="7"/>
  <c r="K44" i="7"/>
  <c r="O44" i="7" s="1"/>
  <c r="L47" i="7"/>
  <c r="F47" i="7"/>
  <c r="N47" i="7" s="1"/>
  <c r="B48" i="7"/>
  <c r="J47" i="7"/>
  <c r="H46" i="7" l="1"/>
  <c r="M45" i="7"/>
  <c r="K45" i="7"/>
  <c r="O45" i="7" s="1"/>
  <c r="L48" i="7"/>
  <c r="B49" i="7"/>
  <c r="J48" i="7"/>
  <c r="F48" i="7"/>
  <c r="N48" i="7" s="1"/>
  <c r="H47" i="7" l="1"/>
  <c r="M46" i="7"/>
  <c r="K46" i="7"/>
  <c r="O46" i="7" s="1"/>
  <c r="L49" i="7"/>
  <c r="F49" i="7"/>
  <c r="N49" i="7" s="1"/>
  <c r="B50" i="7"/>
  <c r="J49" i="7"/>
  <c r="H48" i="7" l="1"/>
  <c r="K47" i="7"/>
  <c r="O47" i="7" s="1"/>
  <c r="M47" i="7"/>
  <c r="L50" i="7"/>
  <c r="F50" i="7"/>
  <c r="N50" i="7" s="1"/>
  <c r="J50" i="7"/>
  <c r="H49" i="7" l="1"/>
  <c r="H50" i="7" s="1"/>
  <c r="M50" i="7" s="1"/>
  <c r="M48" i="7"/>
  <c r="K48" i="7"/>
  <c r="O48" i="7" s="1"/>
  <c r="L51" i="7"/>
  <c r="K158" i="7" s="1"/>
  <c r="J51" i="7"/>
  <c r="J157" i="7" s="1"/>
  <c r="F51" i="7"/>
  <c r="N51" i="7" l="1"/>
  <c r="K49" i="7"/>
  <c r="O49" i="7" s="1"/>
  <c r="M49" i="7"/>
  <c r="H51" i="7" l="1"/>
  <c r="K50" i="7"/>
  <c r="O50" i="7" s="1"/>
  <c r="M51" i="7" l="1"/>
  <c r="K51" i="7"/>
  <c r="O51" i="7" s="1"/>
  <c r="K52" i="7" l="1"/>
  <c r="O53" i="7" l="1"/>
  <c r="K156" i="7"/>
  <c r="K157" i="7" s="1"/>
  <c r="K159" i="7" s="1"/>
  <c r="O52" i="7"/>
  <c r="P53" i="7" l="1"/>
  <c r="P51" i="7"/>
  <c r="P64" i="7"/>
  <c r="P59" i="7"/>
  <c r="P63" i="7"/>
  <c r="P67" i="7"/>
  <c r="P73" i="7"/>
  <c r="P69" i="7"/>
  <c r="P60" i="7"/>
  <c r="P56" i="7"/>
  <c r="P74" i="7"/>
  <c r="P75" i="7"/>
  <c r="P72" i="7"/>
  <c r="P58" i="7"/>
  <c r="P70" i="7"/>
  <c r="P68" i="7"/>
  <c r="P71" i="7"/>
  <c r="P76" i="7"/>
  <c r="P66" i="7"/>
  <c r="P62" i="7"/>
  <c r="P77" i="7"/>
  <c r="P65" i="7"/>
  <c r="P54" i="7"/>
  <c r="P61" i="7"/>
  <c r="P57" i="7"/>
  <c r="P55" i="7"/>
  <c r="P52" i="7"/>
  <c r="P46" i="7"/>
  <c r="P34" i="7"/>
  <c r="P23" i="7"/>
  <c r="P37" i="7"/>
  <c r="P39" i="7"/>
  <c r="P25" i="7"/>
  <c r="P27" i="7"/>
  <c r="P15" i="7"/>
  <c r="P21" i="7"/>
  <c r="P49" i="7"/>
  <c r="P47" i="7"/>
  <c r="P38" i="7"/>
  <c r="P28" i="7"/>
  <c r="P44" i="7"/>
  <c r="P19" i="7"/>
  <c r="P16" i="7"/>
  <c r="P20" i="7"/>
  <c r="P30" i="7"/>
  <c r="P18" i="7"/>
  <c r="P26" i="7"/>
  <c r="P36" i="7"/>
  <c r="P33" i="7"/>
  <c r="P24" i="7"/>
  <c r="P48" i="7"/>
  <c r="P50" i="7"/>
  <c r="P17" i="7"/>
  <c r="P14" i="7"/>
  <c r="P41" i="7"/>
  <c r="P22" i="7"/>
  <c r="P31" i="7"/>
  <c r="P35" i="7"/>
  <c r="P42" i="7"/>
  <c r="P45" i="7"/>
  <c r="P29" i="7"/>
  <c r="P32" i="7"/>
  <c r="P40" i="7"/>
  <c r="P43" i="7"/>
  <c r="P78" i="7" l="1"/>
  <c r="J151" i="7" l="1"/>
  <c r="D151" i="7"/>
  <c r="E151" i="7" s="1"/>
  <c r="F151" i="7" s="1"/>
  <c r="D90" i="7"/>
  <c r="E90" i="7" s="1"/>
  <c r="F90" i="7" s="1"/>
  <c r="D94" i="7"/>
  <c r="E94" i="7" s="1"/>
  <c r="F94" i="7" s="1"/>
  <c r="D98" i="7"/>
  <c r="C98" i="7" s="1"/>
  <c r="D102" i="7"/>
  <c r="C102" i="7" s="1"/>
  <c r="D106" i="7"/>
  <c r="E106" i="7" s="1"/>
  <c r="F106" i="7" s="1"/>
  <c r="D110" i="7"/>
  <c r="E110" i="7" s="1"/>
  <c r="F110" i="7" s="1"/>
  <c r="D114" i="7"/>
  <c r="E114" i="7" s="1"/>
  <c r="F114" i="7" s="1"/>
  <c r="D91" i="7"/>
  <c r="E91" i="7" s="1"/>
  <c r="F91" i="7" s="1"/>
  <c r="D95" i="7"/>
  <c r="E95" i="7" s="1"/>
  <c r="F95" i="7" s="1"/>
  <c r="D99" i="7"/>
  <c r="E99" i="7" s="1"/>
  <c r="F99" i="7" s="1"/>
  <c r="D103" i="7"/>
  <c r="C103" i="7" s="1"/>
  <c r="D107" i="7"/>
  <c r="C107" i="7" s="1"/>
  <c r="D93" i="7"/>
  <c r="E93" i="7" s="1"/>
  <c r="F93" i="7" s="1"/>
  <c r="D101" i="7"/>
  <c r="E101" i="7" s="1"/>
  <c r="F101" i="7" s="1"/>
  <c r="D109" i="7"/>
  <c r="E109" i="7" s="1"/>
  <c r="F109" i="7" s="1"/>
  <c r="D115" i="7"/>
  <c r="C115" i="7" s="1"/>
  <c r="D119" i="7"/>
  <c r="E119" i="7" s="1"/>
  <c r="F119" i="7" s="1"/>
  <c r="D123" i="7"/>
  <c r="E123" i="7" s="1"/>
  <c r="F123" i="7" s="1"/>
  <c r="D88" i="7"/>
  <c r="E88" i="7" s="1"/>
  <c r="F88" i="7" s="1"/>
  <c r="D100" i="7"/>
  <c r="C100" i="7" s="1"/>
  <c r="D118" i="7"/>
  <c r="C118" i="7" s="1"/>
  <c r="D96" i="7"/>
  <c r="C96" i="7" s="1"/>
  <c r="D104" i="7"/>
  <c r="C104" i="7" s="1"/>
  <c r="D111" i="7"/>
  <c r="E111" i="7" s="1"/>
  <c r="F111" i="7" s="1"/>
  <c r="D116" i="7"/>
  <c r="C116" i="7" s="1"/>
  <c r="D120" i="7"/>
  <c r="C120" i="7" s="1"/>
  <c r="D124" i="7"/>
  <c r="C124" i="7" s="1"/>
  <c r="D108" i="7"/>
  <c r="C108" i="7" s="1"/>
  <c r="D122" i="7"/>
  <c r="E122" i="7" s="1"/>
  <c r="F122" i="7" s="1"/>
  <c r="D89" i="7"/>
  <c r="C89" i="7" s="1"/>
  <c r="D97" i="7"/>
  <c r="C97" i="7" s="1"/>
  <c r="D105" i="7"/>
  <c r="C105" i="7" s="1"/>
  <c r="D112" i="7"/>
  <c r="C112" i="7" s="1"/>
  <c r="D117" i="7"/>
  <c r="E117" i="7" s="1"/>
  <c r="F117" i="7" s="1"/>
  <c r="D121" i="7"/>
  <c r="C121" i="7" s="1"/>
  <c r="D92" i="7"/>
  <c r="C92" i="7" s="1"/>
  <c r="D113" i="7"/>
  <c r="E113" i="7" s="1"/>
  <c r="F113" i="7" s="1"/>
  <c r="D125" i="7"/>
  <c r="C125" i="7" s="1"/>
  <c r="D126" i="7"/>
  <c r="C126" i="7" s="1"/>
  <c r="D127" i="7"/>
  <c r="E127" i="7" s="1"/>
  <c r="F127" i="7" s="1"/>
  <c r="J127" i="7"/>
  <c r="J128" i="7"/>
  <c r="D128" i="7"/>
  <c r="C128" i="7" s="1"/>
  <c r="J129" i="7"/>
  <c r="D129" i="7"/>
  <c r="C129" i="7" s="1"/>
  <c r="J130" i="7"/>
  <c r="D130" i="7"/>
  <c r="E130" i="7" s="1"/>
  <c r="F130" i="7" s="1"/>
  <c r="D131" i="7"/>
  <c r="C131" i="7" s="1"/>
  <c r="J131" i="7"/>
  <c r="J132" i="7"/>
  <c r="D132" i="7"/>
  <c r="C132" i="7" s="1"/>
  <c r="D133" i="7"/>
  <c r="E133" i="7" s="1"/>
  <c r="F133" i="7" s="1"/>
  <c r="J133" i="7"/>
  <c r="J134" i="7"/>
  <c r="D134" i="7"/>
  <c r="E134" i="7" s="1"/>
  <c r="F134" i="7" s="1"/>
  <c r="D135" i="7"/>
  <c r="E135" i="7" s="1"/>
  <c r="F135" i="7" s="1"/>
  <c r="J135" i="7"/>
  <c r="D136" i="7"/>
  <c r="C136" i="7" s="1"/>
  <c r="J136" i="7"/>
  <c r="D137" i="7"/>
  <c r="C137" i="7" s="1"/>
  <c r="J137" i="7"/>
  <c r="J138" i="7"/>
  <c r="D138" i="7"/>
  <c r="E138" i="7" s="1"/>
  <c r="F138" i="7" s="1"/>
  <c r="J139" i="7"/>
  <c r="D139" i="7"/>
  <c r="E139" i="7" s="1"/>
  <c r="F139" i="7" s="1"/>
  <c r="D140" i="7"/>
  <c r="C140" i="7" s="1"/>
  <c r="J140" i="7"/>
  <c r="J141" i="7"/>
  <c r="D141" i="7"/>
  <c r="C141" i="7" s="1"/>
  <c r="J142" i="7"/>
  <c r="D142" i="7"/>
  <c r="E142" i="7" s="1"/>
  <c r="F142" i="7" s="1"/>
  <c r="D143" i="7"/>
  <c r="E143" i="7" s="1"/>
  <c r="F143" i="7" s="1"/>
  <c r="J143" i="7"/>
  <c r="J144" i="7"/>
  <c r="D144" i="7"/>
  <c r="C144" i="7" s="1"/>
  <c r="J145" i="7"/>
  <c r="D145" i="7"/>
  <c r="C145" i="7" s="1"/>
  <c r="J146" i="7"/>
  <c r="D146" i="7"/>
  <c r="E146" i="7" s="1"/>
  <c r="F146" i="7" s="1"/>
  <c r="D147" i="7"/>
  <c r="E147" i="7" s="1"/>
  <c r="F147" i="7" s="1"/>
  <c r="J147" i="7"/>
  <c r="J148" i="7"/>
  <c r="D148" i="7"/>
  <c r="C148" i="7" s="1"/>
  <c r="J149" i="7"/>
  <c r="D149" i="7"/>
  <c r="C149" i="7" s="1"/>
  <c r="D150" i="7"/>
  <c r="E150" i="7" s="1"/>
  <c r="F150" i="7" s="1"/>
  <c r="J150" i="7"/>
  <c r="I98" i="7"/>
  <c r="I126" i="7" l="1"/>
  <c r="C91" i="7"/>
  <c r="I94" i="7"/>
  <c r="C146" i="7"/>
  <c r="C143" i="7"/>
  <c r="C123" i="7"/>
  <c r="C114" i="7"/>
  <c r="E107" i="7"/>
  <c r="F107" i="7" s="1"/>
  <c r="I96" i="7"/>
  <c r="E120" i="7"/>
  <c r="F120" i="7" s="1"/>
  <c r="C99" i="7"/>
  <c r="E129" i="7"/>
  <c r="F129" i="7" s="1"/>
  <c r="C94" i="7"/>
  <c r="E100" i="7"/>
  <c r="F100" i="7" s="1"/>
  <c r="I108" i="7"/>
  <c r="C106" i="7"/>
  <c r="C151" i="7"/>
  <c r="C142" i="7"/>
  <c r="C134" i="7"/>
  <c r="C90" i="7"/>
  <c r="C135" i="7"/>
  <c r="E108" i="7"/>
  <c r="F108" i="7" s="1"/>
  <c r="C119" i="7"/>
  <c r="C111" i="7"/>
  <c r="C109" i="7"/>
  <c r="C147" i="7"/>
  <c r="E131" i="7"/>
  <c r="F131" i="7" s="1"/>
  <c r="C101" i="7"/>
  <c r="E137" i="7"/>
  <c r="F137" i="7" s="1"/>
  <c r="C122" i="7"/>
  <c r="C95" i="7"/>
  <c r="C110" i="7"/>
  <c r="C93" i="7"/>
  <c r="E105" i="7"/>
  <c r="F105" i="7" s="1"/>
  <c r="E98" i="7"/>
  <c r="F98" i="7" s="1"/>
  <c r="E149" i="7"/>
  <c r="F149" i="7" s="1"/>
  <c r="C139" i="7"/>
  <c r="E126" i="7"/>
  <c r="F126" i="7" s="1"/>
  <c r="E148" i="7"/>
  <c r="F148" i="7" s="1"/>
  <c r="I125" i="7"/>
  <c r="E132" i="7"/>
  <c r="F132" i="7" s="1"/>
  <c r="E112" i="7"/>
  <c r="F112" i="7" s="1"/>
  <c r="E121" i="7"/>
  <c r="F121" i="7" s="1"/>
  <c r="C127" i="7"/>
  <c r="E125" i="7"/>
  <c r="F125" i="7" s="1"/>
  <c r="C117" i="7"/>
  <c r="E96" i="7"/>
  <c r="F96" i="7" s="1"/>
  <c r="E115" i="7"/>
  <c r="F115" i="7" s="1"/>
  <c r="E118" i="7"/>
  <c r="F118" i="7" s="1"/>
  <c r="E102" i="7"/>
  <c r="F102" i="7" s="1"/>
  <c r="E103" i="7"/>
  <c r="F103" i="7" s="1"/>
  <c r="I124" i="7"/>
  <c r="C150" i="7"/>
  <c r="E141" i="7"/>
  <c r="F141" i="7" s="1"/>
  <c r="E140" i="7"/>
  <c r="F140" i="7" s="1"/>
  <c r="C138" i="7"/>
  <c r="E136" i="7"/>
  <c r="F136" i="7" s="1"/>
  <c r="C133" i="7"/>
  <c r="C130" i="7"/>
  <c r="E104" i="7"/>
  <c r="F104" i="7" s="1"/>
  <c r="C113" i="7"/>
  <c r="E92" i="7"/>
  <c r="F92" i="7" s="1"/>
  <c r="E116" i="7"/>
  <c r="F116" i="7" s="1"/>
  <c r="E124" i="7"/>
  <c r="F124" i="7" s="1"/>
  <c r="E97" i="7"/>
  <c r="F97" i="7" s="1"/>
  <c r="E89" i="7"/>
  <c r="F89" i="7" s="1"/>
  <c r="E145" i="7"/>
  <c r="F145" i="7" s="1"/>
  <c r="E144" i="7"/>
  <c r="F144" i="7" s="1"/>
  <c r="E128" i="7"/>
  <c r="F128" i="7" s="1"/>
  <c r="C88" i="7"/>
  <c r="I122" i="7"/>
  <c r="I111" i="7"/>
  <c r="I117" i="7"/>
  <c r="I101" i="7"/>
  <c r="I91" i="7"/>
  <c r="I109" i="7"/>
  <c r="I104" i="7"/>
  <c r="I93" i="7"/>
  <c r="I118" i="7"/>
  <c r="I106" i="7"/>
  <c r="I115" i="7"/>
  <c r="I107" i="7"/>
  <c r="I97" i="7"/>
  <c r="I105" i="7"/>
  <c r="I113" i="7"/>
  <c r="I112" i="7"/>
  <c r="I90" i="7"/>
  <c r="I100" i="7"/>
  <c r="I121" i="7"/>
  <c r="I119" i="7"/>
  <c r="I89" i="7"/>
  <c r="I92" i="7"/>
  <c r="I114" i="7"/>
  <c r="I123" i="7"/>
  <c r="I99" i="7"/>
  <c r="G88" i="7"/>
  <c r="I116" i="7"/>
  <c r="I103" i="7"/>
  <c r="I88" i="7"/>
  <c r="D87" i="7"/>
  <c r="I95" i="7"/>
  <c r="I120" i="7"/>
  <c r="I102" i="7"/>
  <c r="I110" i="7"/>
  <c r="J88" i="7" l="1"/>
  <c r="G89" i="7"/>
  <c r="H88" i="7"/>
  <c r="H89" i="7" l="1"/>
  <c r="G90" i="7"/>
  <c r="J89" i="7"/>
  <c r="K88" i="7"/>
  <c r="K89" i="7" l="1"/>
  <c r="G91" i="7"/>
  <c r="H90" i="7"/>
  <c r="J90" i="7"/>
  <c r="K90" i="7" s="1"/>
  <c r="G92" i="7" l="1"/>
  <c r="H91" i="7"/>
  <c r="J91" i="7"/>
  <c r="K91" i="7" l="1"/>
  <c r="G93" i="7"/>
  <c r="H92" i="7"/>
  <c r="J92" i="7"/>
  <c r="K92" i="7" l="1"/>
  <c r="G94" i="7"/>
  <c r="H93" i="7"/>
  <c r="J93" i="7"/>
  <c r="K93" i="7" s="1"/>
  <c r="G95" i="7" l="1"/>
  <c r="H94" i="7"/>
  <c r="J94" i="7"/>
  <c r="K94" i="7" s="1"/>
  <c r="G96" i="7" l="1"/>
  <c r="H95" i="7"/>
  <c r="J95" i="7"/>
  <c r="K95" i="7" s="1"/>
  <c r="G97" i="7" l="1"/>
  <c r="H96" i="7"/>
  <c r="J96" i="7"/>
  <c r="K96" i="7" s="1"/>
  <c r="G98" i="7" l="1"/>
  <c r="H97" i="7"/>
  <c r="J97" i="7"/>
  <c r="K97" i="7" l="1"/>
  <c r="G99" i="7"/>
  <c r="H98" i="7"/>
  <c r="J98" i="7"/>
  <c r="K98" i="7" l="1"/>
  <c r="G100" i="7"/>
  <c r="H99" i="7"/>
  <c r="J99" i="7"/>
  <c r="K99" i="7" s="1"/>
  <c r="G101" i="7" l="1"/>
  <c r="H100" i="7"/>
  <c r="J100" i="7"/>
  <c r="K100" i="7" l="1"/>
  <c r="G102" i="7"/>
  <c r="H101" i="7"/>
  <c r="J101" i="7"/>
  <c r="K101" i="7" s="1"/>
  <c r="G103" i="7" l="1"/>
  <c r="H102" i="7"/>
  <c r="J102" i="7"/>
  <c r="K102" i="7" l="1"/>
  <c r="G104" i="7"/>
  <c r="H103" i="7"/>
  <c r="J103" i="7"/>
  <c r="K103" i="7" s="1"/>
  <c r="G105" i="7" l="1"/>
  <c r="H104" i="7"/>
  <c r="J104" i="7"/>
  <c r="K104" i="7" s="1"/>
  <c r="G106" i="7" l="1"/>
  <c r="H105" i="7"/>
  <c r="J105" i="7"/>
  <c r="K105" i="7" s="1"/>
  <c r="G107" i="7" l="1"/>
  <c r="H106" i="7"/>
  <c r="J106" i="7"/>
  <c r="K106" i="7" s="1"/>
  <c r="G108" i="7" l="1"/>
  <c r="H107" i="7"/>
  <c r="J107" i="7"/>
  <c r="K107" i="7" s="1"/>
  <c r="G109" i="7" l="1"/>
  <c r="H108" i="7"/>
  <c r="J108" i="7"/>
  <c r="K108" i="7" s="1"/>
  <c r="G110" i="7" l="1"/>
  <c r="H109" i="7"/>
  <c r="J109" i="7"/>
  <c r="K109" i="7" s="1"/>
  <c r="G111" i="7" l="1"/>
  <c r="H110" i="7"/>
  <c r="J110" i="7"/>
  <c r="K110" i="7" s="1"/>
  <c r="G112" i="7" l="1"/>
  <c r="H111" i="7"/>
  <c r="J111" i="7"/>
  <c r="K111" i="7" s="1"/>
  <c r="G113" i="7" l="1"/>
  <c r="H112" i="7"/>
  <c r="J112" i="7"/>
  <c r="K112" i="7" s="1"/>
  <c r="G114" i="7" l="1"/>
  <c r="H113" i="7"/>
  <c r="J113" i="7"/>
  <c r="K113" i="7" l="1"/>
  <c r="G115" i="7"/>
  <c r="H114" i="7"/>
  <c r="J114" i="7"/>
  <c r="K114" i="7" s="1"/>
  <c r="G116" i="7" l="1"/>
  <c r="H115" i="7"/>
  <c r="J115" i="7"/>
  <c r="K115" i="7" l="1"/>
  <c r="G117" i="7"/>
  <c r="H116" i="7"/>
  <c r="J116" i="7"/>
  <c r="K116" i="7" s="1"/>
  <c r="G118" i="7" l="1"/>
  <c r="H117" i="7"/>
  <c r="J117" i="7"/>
  <c r="K117" i="7" s="1"/>
  <c r="G119" i="7" l="1"/>
  <c r="H118" i="7"/>
  <c r="J118" i="7"/>
  <c r="K118" i="7" l="1"/>
  <c r="G120" i="7"/>
  <c r="H119" i="7"/>
  <c r="J119" i="7"/>
  <c r="K119" i="7" s="1"/>
  <c r="G121" i="7" l="1"/>
  <c r="H120" i="7"/>
  <c r="J120" i="7"/>
  <c r="K120" i="7" s="1"/>
  <c r="G122" i="7" l="1"/>
  <c r="H121" i="7"/>
  <c r="J121" i="7"/>
  <c r="K121" i="7" l="1"/>
  <c r="G123" i="7"/>
  <c r="H122" i="7"/>
  <c r="J122" i="7"/>
  <c r="K122" i="7" l="1"/>
  <c r="G124" i="7"/>
  <c r="H123" i="7"/>
  <c r="J123" i="7"/>
  <c r="K123" i="7" l="1"/>
  <c r="G125" i="7"/>
  <c r="H124" i="7"/>
  <c r="J124" i="7"/>
  <c r="K124" i="7" s="1"/>
  <c r="G126" i="7" l="1"/>
  <c r="J126" i="7" s="1"/>
  <c r="H125" i="7"/>
  <c r="J125" i="7"/>
  <c r="K125" i="7" l="1"/>
  <c r="G127" i="7"/>
  <c r="H126" i="7"/>
  <c r="K126" i="7" s="1"/>
  <c r="G128" i="7" l="1"/>
  <c r="H127" i="7"/>
  <c r="K127" i="7" s="1"/>
  <c r="G129" i="7" l="1"/>
  <c r="H128" i="7"/>
  <c r="K128" i="7" s="1"/>
  <c r="G130" i="7" l="1"/>
  <c r="H129" i="7"/>
  <c r="K129" i="7" s="1"/>
  <c r="G131" i="7" l="1"/>
  <c r="H130" i="7"/>
  <c r="K130" i="7" s="1"/>
  <c r="G132" i="7" l="1"/>
  <c r="H131" i="7"/>
  <c r="K131" i="7" s="1"/>
  <c r="G133" i="7" l="1"/>
  <c r="H132" i="7"/>
  <c r="K132" i="7" s="1"/>
  <c r="G134" i="7" l="1"/>
  <c r="H133" i="7"/>
  <c r="K133" i="7" s="1"/>
  <c r="G135" i="7" l="1"/>
  <c r="H134" i="7"/>
  <c r="K134" i="7" s="1"/>
  <c r="G136" i="7" l="1"/>
  <c r="H135" i="7"/>
  <c r="K135" i="7" s="1"/>
  <c r="G137" i="7" l="1"/>
  <c r="H136" i="7"/>
  <c r="K136" i="7" s="1"/>
  <c r="G138" i="7" l="1"/>
  <c r="H137" i="7"/>
  <c r="K137" i="7" s="1"/>
  <c r="G139" i="7" l="1"/>
  <c r="H138" i="7"/>
  <c r="K138" i="7" s="1"/>
  <c r="G140" i="7" l="1"/>
  <c r="H139" i="7"/>
  <c r="K139" i="7" s="1"/>
  <c r="G141" i="7" l="1"/>
  <c r="H140" i="7"/>
  <c r="K140" i="7" s="1"/>
  <c r="G142" i="7" l="1"/>
  <c r="H141" i="7"/>
  <c r="K141" i="7" s="1"/>
  <c r="G143" i="7" l="1"/>
  <c r="H142" i="7"/>
  <c r="K142" i="7" s="1"/>
  <c r="G144" i="7" l="1"/>
  <c r="H143" i="7"/>
  <c r="K143" i="7" s="1"/>
  <c r="G145" i="7" l="1"/>
  <c r="H144" i="7"/>
  <c r="K144" i="7" s="1"/>
  <c r="G146" i="7" l="1"/>
  <c r="H145" i="7"/>
  <c r="K145" i="7" s="1"/>
  <c r="G147" i="7" l="1"/>
  <c r="H146" i="7"/>
  <c r="K146" i="7" s="1"/>
  <c r="G148" i="7" l="1"/>
  <c r="H147" i="7"/>
  <c r="K147" i="7" s="1"/>
  <c r="G149" i="7" l="1"/>
  <c r="H148" i="7"/>
  <c r="K148" i="7" s="1"/>
  <c r="G150" i="7" l="1"/>
  <c r="H149" i="7"/>
  <c r="K149" i="7" s="1"/>
  <c r="H150" i="7" l="1"/>
  <c r="K150" i="7" s="1"/>
  <c r="G151" i="7"/>
  <c r="H151" i="7" s="1"/>
  <c r="K151" i="7" s="1"/>
</calcChain>
</file>

<file path=xl/comments1.xml><?xml version="1.0" encoding="utf-8"?>
<comments xmlns="http://schemas.openxmlformats.org/spreadsheetml/2006/main">
  <authors>
    <author>Jesper Brygger</author>
  </authors>
  <commentList>
    <comment ref="E3" authorId="0" shapeId="0">
      <text>
        <r>
          <rPr>
            <b/>
            <sz val="9"/>
            <color indexed="81"/>
            <rFont val="Tahoma"/>
            <family val="2"/>
          </rPr>
          <t>VE = Variable enhedsomkostninger, variable omkostninger pr. stk. I mange opgaver er VE konstant. Du kan ændre VE for det enkelt interval hvis VE ikke er konstant.
VE = konstant = proportionelle omkostninger
VE = Faldende = Degressive
VE = Stigende = Progressive
VE er i dette regneark = DOMK, da VO udregnes på baggrund af intervallerne i VE.</t>
        </r>
      </text>
    </comment>
    <comment ref="F3" authorId="0" shapeId="0">
      <text>
        <r>
          <rPr>
            <b/>
            <sz val="9"/>
            <color indexed="81"/>
            <rFont val="Tahoma"/>
            <family val="2"/>
          </rPr>
          <t xml:space="preserve">VO = variable omkostninger. Vareforbrug og salgsprovision er de største omkostninger som indgå i VO.
</t>
        </r>
      </text>
    </comment>
    <comment ref="F22" authorId="0" shapeId="0">
      <text>
        <r>
          <rPr>
            <b/>
            <sz val="9"/>
            <color indexed="81"/>
            <rFont val="Tahoma"/>
            <family val="2"/>
          </rPr>
          <t xml:space="preserve">STO = Samlede TotaleOomkostninger, altså variable omkostninger og fasteomkostninger lagt sammen
</t>
        </r>
      </text>
    </comment>
    <comment ref="H22" authorId="0" shapeId="0">
      <text>
        <r>
          <rPr>
            <b/>
            <sz val="11"/>
            <color indexed="81"/>
            <rFont val="Tahoma"/>
            <family val="2"/>
          </rPr>
          <t>DOMS - DOMK, differensomsætning - differensomkostning = Differensbidrag, Mer-dækningsbidrag.
Sælg så længe differensbidraget er positivt.</t>
        </r>
      </text>
    </comment>
  </commentList>
</comments>
</file>

<file path=xl/comments2.xml><?xml version="1.0" encoding="utf-8"?>
<comments xmlns="http://schemas.openxmlformats.org/spreadsheetml/2006/main">
  <authors>
    <author>Jesper Brygger</author>
  </authors>
  <commentList>
    <comment ref="B9" authorId="0" shapeId="0">
      <text>
        <r>
          <rPr>
            <b/>
            <sz val="9"/>
            <color indexed="81"/>
            <rFont val="Tahoma"/>
            <family val="2"/>
          </rPr>
          <t>Hvis opgaven ikke har tidsdimensionen med kan du bare taste 60 min. Og ændre teksten timer til stk.</t>
        </r>
      </text>
    </comment>
    <comment ref="A105" authorId="0" shapeId="0">
      <text>
        <r>
          <rPr>
            <sz val="16"/>
            <color indexed="81"/>
            <rFont val="Tahoma"/>
            <family val="2"/>
          </rPr>
          <t>Tast =
og vælg det produkt i afsætningsplanen som virksomheden bør producere.</t>
        </r>
        <r>
          <rPr>
            <sz val="9"/>
            <color indexed="81"/>
            <rFont val="Tahoma"/>
            <family val="2"/>
          </rPr>
          <t xml:space="preserve">
</t>
        </r>
      </text>
    </comment>
  </commentList>
</comments>
</file>

<file path=xl/comments3.xml><?xml version="1.0" encoding="utf-8"?>
<comments xmlns="http://schemas.openxmlformats.org/spreadsheetml/2006/main">
  <authors>
    <author>Jesper Brygger</author>
  </authors>
  <commentList>
    <comment ref="B155" authorId="0" shapeId="0">
      <text>
        <r>
          <rPr>
            <sz val="16"/>
            <color indexed="81"/>
            <rFont val="Tahoma"/>
            <family val="2"/>
          </rPr>
          <t>Tast =
og vælg det produkt i afsætningsplanen som virksomheden bør producere.</t>
        </r>
        <r>
          <rPr>
            <sz val="9"/>
            <color indexed="81"/>
            <rFont val="Tahoma"/>
            <family val="2"/>
          </rPr>
          <t xml:space="preserve">
</t>
        </r>
      </text>
    </comment>
  </commentList>
</comments>
</file>

<file path=xl/sharedStrings.xml><?xml version="1.0" encoding="utf-8"?>
<sst xmlns="http://schemas.openxmlformats.org/spreadsheetml/2006/main" count="149" uniqueCount="67">
  <si>
    <t xml:space="preserve">Pris </t>
  </si>
  <si>
    <t>Afsætning</t>
  </si>
  <si>
    <t>Omsætning</t>
  </si>
  <si>
    <t>VE</t>
  </si>
  <si>
    <t>VO</t>
  </si>
  <si>
    <t>DB</t>
  </si>
  <si>
    <t>DK</t>
  </si>
  <si>
    <t>Differensbidrag</t>
  </si>
  <si>
    <t>Tyskland</t>
  </si>
  <si>
    <t>DKM1</t>
  </si>
  <si>
    <t>DKM2</t>
  </si>
  <si>
    <t>DKM3</t>
  </si>
  <si>
    <t>DKM4</t>
  </si>
  <si>
    <t>TYM1</t>
  </si>
  <si>
    <t>England</t>
  </si>
  <si>
    <t>MAX</t>
  </si>
  <si>
    <t>Prioritering</t>
  </si>
  <si>
    <t>Dif.bidrag</t>
  </si>
  <si>
    <t>Navn</t>
  </si>
  <si>
    <t>VO
(afsæt*VE)</t>
  </si>
  <si>
    <t>Reklame</t>
  </si>
  <si>
    <t>timer</t>
  </si>
  <si>
    <t>Produktionstid</t>
  </si>
  <si>
    <t>min.</t>
  </si>
  <si>
    <t>Variable enhedsomk.</t>
  </si>
  <si>
    <t>kr.</t>
  </si>
  <si>
    <t>Produkt</t>
  </si>
  <si>
    <t>DB / MFB</t>
  </si>
  <si>
    <t>Differensbidrag pr. time</t>
  </si>
  <si>
    <t>Produktionskapacitet</t>
  </si>
  <si>
    <t>Ekstra timer</t>
  </si>
  <si>
    <t>tillæg for overarbejde</t>
  </si>
  <si>
    <t>produkt</t>
  </si>
  <si>
    <t>Overtid</t>
  </si>
  <si>
    <t>max. Kapacitet</t>
  </si>
  <si>
    <t>Ekstra timeforbrug</t>
  </si>
  <si>
    <t>Akk. Time forbrug</t>
  </si>
  <si>
    <t>JA / NEJ uden overarbejde</t>
  </si>
  <si>
    <t>JA / NEJ til overarbejde</t>
  </si>
  <si>
    <t>Afsætningsplan:</t>
  </si>
  <si>
    <t xml:space="preserve">JA / NEJ til overarbejde </t>
  </si>
  <si>
    <t>Ja til produktion</t>
  </si>
  <si>
    <t>Prioriteringstabel:</t>
  </si>
  <si>
    <t>Dækningsbidrag  efter ovetid</t>
  </si>
  <si>
    <t>Dækningsbidrag</t>
  </si>
  <si>
    <t>Opgave</t>
  </si>
  <si>
    <t>indtil</t>
  </si>
  <si>
    <t>VE 1</t>
  </si>
  <si>
    <t>VE 2</t>
  </si>
  <si>
    <t>DOMK</t>
  </si>
  <si>
    <t>DOMS</t>
  </si>
  <si>
    <t>stk.</t>
  </si>
  <si>
    <t>Pris</t>
  </si>
  <si>
    <t>KO,faste</t>
  </si>
  <si>
    <t>Overskud</t>
  </si>
  <si>
    <t>STO</t>
  </si>
  <si>
    <t>Alternativ</t>
  </si>
  <si>
    <t xml:space="preserve">Opgave </t>
  </si>
  <si>
    <t>Prisoptimering, totalmetoden</t>
  </si>
  <si>
    <t>Prisoptimering, differensmetoden</t>
  </si>
  <si>
    <t>Optimum</t>
  </si>
  <si>
    <t xml:space="preserve">VE </t>
  </si>
  <si>
    <t>STRØRIK</t>
  </si>
  <si>
    <t>TRILLE</t>
  </si>
  <si>
    <t>SVERIGE TRILLE</t>
  </si>
  <si>
    <t>ENGLAND STRØRIK</t>
  </si>
  <si>
    <t>udland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</si>
</sst>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 #,##0_ ;_ * \-#,##0_ ;_ * &quot;-&quot;_ ;_ @_ "/>
    <numFmt numFmtId="165" formatCode="_ * #,##0.00_ ;_ * \-#,##0.00_ ;_ * &quot;-&quot;??_ ;_ @_ "/>
    <numFmt numFmtId="166" formatCode="_ * #,##0_ ;_ * \-#,##0_ ;_ * &quot;-&quot;??_ ;_ @_ "/>
    <numFmt numFmtId="167" formatCode="_(* #,##0.00_);_(* \(#,##0.00\);_(* &quot;-&quot;??_);_(@_)"/>
    <numFmt numFmtId="168" formatCode="#,##0_ ;\-#,##0\ "/>
    <numFmt numFmtId="169" formatCode="_ * #,##0.0_ ;_ * \-#,##0.0_ ;_ * &quot;-&quot;??_ ;_ @_ "/>
  </numFmts>
  <fonts count="19" x14ac:knownFonts="1">
    <font>
      <sz val="11"/>
      <color theme="1"/>
      <name val="Calibri"/>
      <family val="2"/>
      <scheme val="minor"/>
    </font>
    <font>
      <sz val="11"/>
      <color theme="1"/>
      <name val="Calibri"/>
      <family val="2"/>
      <scheme val="minor"/>
    </font>
    <font>
      <sz val="9"/>
      <color indexed="81"/>
      <name val="Tahoma"/>
      <family val="2"/>
    </font>
    <font>
      <sz val="16"/>
      <color indexed="81"/>
      <name val="Tahoma"/>
      <family val="2"/>
    </font>
    <font>
      <sz val="10"/>
      <name val="Arial"/>
      <family val="2"/>
    </font>
    <font>
      <b/>
      <sz val="14"/>
      <name val="Arial"/>
      <family val="2"/>
    </font>
    <font>
      <sz val="12"/>
      <name val="Arial"/>
      <family val="2"/>
    </font>
    <font>
      <b/>
      <sz val="9"/>
      <color indexed="81"/>
      <name val="Tahoma"/>
      <family val="2"/>
    </font>
    <font>
      <b/>
      <sz val="11"/>
      <color indexed="81"/>
      <name val="Tahoma"/>
      <family val="2"/>
    </font>
    <font>
      <sz val="16"/>
      <name val="Arial"/>
      <family val="2"/>
    </font>
    <font>
      <sz val="18"/>
      <name val="Arial"/>
      <family val="2"/>
    </font>
    <font>
      <b/>
      <sz val="16"/>
      <name val="Arial"/>
      <family val="2"/>
    </font>
    <font>
      <b/>
      <sz val="20"/>
      <name val="Arial"/>
      <family val="2"/>
    </font>
    <font>
      <vertAlign val="superscript"/>
      <sz val="18"/>
      <color theme="1"/>
      <name val="Calibri"/>
      <family val="2"/>
      <scheme val="minor"/>
    </font>
    <font>
      <vertAlign val="superscript"/>
      <sz val="20"/>
      <color theme="1"/>
      <name val="Calibri"/>
      <family val="2"/>
      <scheme val="minor"/>
    </font>
    <font>
      <sz val="20"/>
      <name val="Arial"/>
      <family val="2"/>
    </font>
    <font>
      <vertAlign val="subscript"/>
      <sz val="20"/>
      <name val="Arial"/>
      <family val="2"/>
    </font>
    <font>
      <vertAlign val="superscript"/>
      <sz val="20"/>
      <name val="Arial"/>
      <family val="2"/>
    </font>
    <font>
      <sz val="20"/>
      <color theme="1"/>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rgb="FFFFFF99"/>
        <bgColor indexed="64"/>
      </patternFill>
    </fill>
    <fill>
      <patternFill patternType="solid">
        <fgColor rgb="FFFFFF66"/>
        <bgColor indexed="64"/>
      </patternFill>
    </fill>
    <fill>
      <patternFill patternType="solid">
        <fgColor theme="8" tint="0.59999389629810485"/>
        <bgColor indexed="64"/>
      </patternFill>
    </fill>
    <fill>
      <patternFill patternType="solid">
        <fgColor theme="9" tint="0.59999389629810485"/>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s>
  <cellStyleXfs count="4">
    <xf numFmtId="0" fontId="0" fillId="0" borderId="0"/>
    <xf numFmtId="165" fontId="1" fillId="0" borderId="0" applyFont="0" applyFill="0" applyBorder="0" applyAlignment="0" applyProtection="0"/>
    <xf numFmtId="0" fontId="4" fillId="0" borderId="0"/>
    <xf numFmtId="167" fontId="4" fillId="0" borderId="0" applyFont="0" applyFill="0" applyBorder="0" applyAlignment="0" applyProtection="0"/>
  </cellStyleXfs>
  <cellXfs count="225">
    <xf numFmtId="0" fontId="0" fillId="0" borderId="0" xfId="0"/>
    <xf numFmtId="166" fontId="0" fillId="0" borderId="0" xfId="1" applyNumberFormat="1" applyFont="1"/>
    <xf numFmtId="166" fontId="0" fillId="0" borderId="0" xfId="0" applyNumberFormat="1"/>
    <xf numFmtId="0" fontId="0" fillId="0" borderId="1" xfId="0" applyBorder="1"/>
    <xf numFmtId="166" fontId="0" fillId="2" borderId="1" xfId="1" applyNumberFormat="1" applyFont="1" applyFill="1" applyBorder="1"/>
    <xf numFmtId="166" fontId="0" fillId="0" borderId="1" xfId="1" applyNumberFormat="1" applyFont="1" applyBorder="1"/>
    <xf numFmtId="166" fontId="0" fillId="0" borderId="1" xfId="0" applyNumberFormat="1" applyBorder="1"/>
    <xf numFmtId="166" fontId="0" fillId="0" borderId="1" xfId="1" applyNumberFormat="1" applyFont="1" applyFill="1" applyBorder="1"/>
    <xf numFmtId="0" fontId="0" fillId="0" borderId="2" xfId="0" applyBorder="1"/>
    <xf numFmtId="166" fontId="0" fillId="2" borderId="2" xfId="1" applyNumberFormat="1" applyFont="1" applyFill="1" applyBorder="1" applyAlignment="1">
      <alignment vertical="top"/>
    </xf>
    <xf numFmtId="166" fontId="0" fillId="0" borderId="2" xfId="1" applyNumberFormat="1" applyFont="1" applyFill="1" applyBorder="1" applyAlignment="1">
      <alignment vertical="top"/>
    </xf>
    <xf numFmtId="0" fontId="0" fillId="0" borderId="0" xfId="0" applyFill="1"/>
    <xf numFmtId="166" fontId="0" fillId="0" borderId="1" xfId="0" applyNumberFormat="1" applyFill="1" applyBorder="1"/>
    <xf numFmtId="0" fontId="0" fillId="0" borderId="4" xfId="0" applyBorder="1"/>
    <xf numFmtId="0" fontId="0" fillId="0" borderId="5" xfId="0" applyBorder="1"/>
    <xf numFmtId="0" fontId="0" fillId="0" borderId="6" xfId="0" applyBorder="1"/>
    <xf numFmtId="0" fontId="0" fillId="0" borderId="7" xfId="0" applyBorder="1"/>
    <xf numFmtId="166" fontId="0" fillId="0" borderId="8" xfId="1" applyNumberFormat="1" applyFont="1" applyBorder="1"/>
    <xf numFmtId="0" fontId="0" fillId="0" borderId="8" xfId="0" applyBorder="1" applyAlignment="1">
      <alignment horizontal="center" vertical="center"/>
    </xf>
    <xf numFmtId="166" fontId="0" fillId="0" borderId="8" xfId="0" applyNumberFormat="1" applyBorder="1" applyAlignment="1">
      <alignment horizontal="center" vertical="center"/>
    </xf>
    <xf numFmtId="0" fontId="0" fillId="0" borderId="7" xfId="0" applyFill="1" applyBorder="1"/>
    <xf numFmtId="0" fontId="0" fillId="0" borderId="9" xfId="0" applyFill="1" applyBorder="1"/>
    <xf numFmtId="166" fontId="0" fillId="2" borderId="10" xfId="1" applyNumberFormat="1" applyFont="1" applyFill="1" applyBorder="1"/>
    <xf numFmtId="166" fontId="0" fillId="0" borderId="10" xfId="1" applyNumberFormat="1" applyFont="1" applyFill="1" applyBorder="1"/>
    <xf numFmtId="166" fontId="0" fillId="0" borderId="10" xfId="0" applyNumberFormat="1" applyFill="1" applyBorder="1"/>
    <xf numFmtId="166" fontId="0" fillId="0" borderId="11" xfId="0" applyNumberFormat="1" applyBorder="1" applyAlignment="1">
      <alignment horizontal="center" vertical="center"/>
    </xf>
    <xf numFmtId="0" fontId="0" fillId="2" borderId="3" xfId="0" applyFill="1" applyBorder="1"/>
    <xf numFmtId="0" fontId="0" fillId="0" borderId="9" xfId="0" applyBorder="1"/>
    <xf numFmtId="166" fontId="0" fillId="2" borderId="12" xfId="1" applyNumberFormat="1" applyFont="1" applyFill="1" applyBorder="1" applyAlignment="1">
      <alignment vertical="top"/>
    </xf>
    <xf numFmtId="166" fontId="0" fillId="0" borderId="10" xfId="1" applyNumberFormat="1" applyFont="1" applyBorder="1"/>
    <xf numFmtId="166" fontId="0" fillId="0" borderId="10" xfId="0" applyNumberFormat="1" applyBorder="1"/>
    <xf numFmtId="0" fontId="0" fillId="0" borderId="11" xfId="0" applyBorder="1" applyAlignment="1">
      <alignment horizontal="center" vertical="center"/>
    </xf>
    <xf numFmtId="0" fontId="0" fillId="0" borderId="13" xfId="0" applyFill="1" applyBorder="1"/>
    <xf numFmtId="166" fontId="0" fillId="0" borderId="0" xfId="0" applyNumberFormat="1" applyBorder="1" applyAlignment="1">
      <alignment horizontal="center" vertical="center"/>
    </xf>
    <xf numFmtId="0" fontId="0" fillId="0" borderId="0" xfId="0" applyFill="1" applyBorder="1"/>
    <xf numFmtId="166" fontId="0" fillId="0" borderId="0" xfId="1" applyNumberFormat="1" applyFont="1" applyFill="1"/>
    <xf numFmtId="0" fontId="0" fillId="0" borderId="14" xfId="0" applyBorder="1"/>
    <xf numFmtId="0" fontId="0" fillId="0" borderId="15" xfId="0" applyBorder="1"/>
    <xf numFmtId="0" fontId="0" fillId="0" borderId="15" xfId="0" applyBorder="1" applyAlignment="1">
      <alignment wrapText="1"/>
    </xf>
    <xf numFmtId="0" fontId="0" fillId="0" borderId="16" xfId="0" applyBorder="1" applyAlignment="1">
      <alignment wrapText="1"/>
    </xf>
    <xf numFmtId="164" fontId="0" fillId="0" borderId="5" xfId="1" applyNumberFormat="1" applyFont="1" applyBorder="1"/>
    <xf numFmtId="164" fontId="0" fillId="0" borderId="5" xfId="1" applyNumberFormat="1" applyFont="1" applyFill="1" applyBorder="1"/>
    <xf numFmtId="164" fontId="0" fillId="0" borderId="5" xfId="0" applyNumberFormat="1" applyBorder="1"/>
    <xf numFmtId="164" fontId="0" fillId="0" borderId="1" xfId="1" applyNumberFormat="1" applyFont="1" applyFill="1" applyBorder="1"/>
    <xf numFmtId="164" fontId="0" fillId="0" borderId="1" xfId="0" applyNumberFormat="1" applyBorder="1"/>
    <xf numFmtId="164" fontId="0" fillId="0" borderId="10" xfId="1" applyNumberFormat="1" applyFont="1" applyFill="1" applyBorder="1"/>
    <xf numFmtId="164" fontId="0" fillId="0" borderId="10" xfId="0" applyNumberFormat="1" applyBorder="1"/>
    <xf numFmtId="164" fontId="0" fillId="0" borderId="1" xfId="1" applyNumberFormat="1" applyFont="1" applyBorder="1"/>
    <xf numFmtId="164" fontId="0" fillId="0" borderId="10" xfId="1" applyNumberFormat="1" applyFont="1" applyBorder="1"/>
    <xf numFmtId="165" fontId="0" fillId="0" borderId="0" xfId="1" applyFont="1"/>
    <xf numFmtId="0" fontId="0" fillId="0" borderId="1" xfId="0" applyFill="1" applyBorder="1"/>
    <xf numFmtId="166" fontId="0" fillId="2" borderId="0" xfId="1" applyNumberFormat="1" applyFont="1" applyFill="1" applyProtection="1">
      <protection locked="0"/>
    </xf>
    <xf numFmtId="0" fontId="0" fillId="2" borderId="0" xfId="0" applyFill="1" applyProtection="1">
      <protection locked="0"/>
    </xf>
    <xf numFmtId="164" fontId="0" fillId="2" borderId="5" xfId="1" applyNumberFormat="1" applyFont="1" applyFill="1" applyBorder="1" applyProtection="1">
      <protection locked="0"/>
    </xf>
    <xf numFmtId="164" fontId="0" fillId="2" borderId="1" xfId="1" applyNumberFormat="1" applyFont="1" applyFill="1" applyBorder="1" applyProtection="1">
      <protection locked="0"/>
    </xf>
    <xf numFmtId="164" fontId="0" fillId="2" borderId="10" xfId="1" applyNumberFormat="1" applyFont="1" applyFill="1" applyBorder="1" applyProtection="1">
      <protection locked="0"/>
    </xf>
    <xf numFmtId="0" fontId="0" fillId="0" borderId="0" xfId="0" applyBorder="1"/>
    <xf numFmtId="166" fontId="0" fillId="0" borderId="11" xfId="1" applyNumberFormat="1" applyFont="1" applyBorder="1"/>
    <xf numFmtId="0" fontId="0" fillId="0" borderId="5" xfId="0" applyFill="1" applyBorder="1" applyAlignment="1">
      <alignment wrapText="1"/>
    </xf>
    <xf numFmtId="0" fontId="0" fillId="0" borderId="8" xfId="0" applyFill="1" applyBorder="1"/>
    <xf numFmtId="0" fontId="0" fillId="0" borderId="18" xfId="0" applyFill="1" applyBorder="1" applyAlignment="1">
      <alignment wrapText="1"/>
    </xf>
    <xf numFmtId="0" fontId="0" fillId="0" borderId="17" xfId="0" applyFill="1" applyBorder="1"/>
    <xf numFmtId="0" fontId="0" fillId="0" borderId="6" xfId="0" applyBorder="1" applyAlignment="1">
      <alignment wrapText="1"/>
    </xf>
    <xf numFmtId="164" fontId="0" fillId="2" borderId="19" xfId="1" applyNumberFormat="1" applyFont="1" applyFill="1" applyBorder="1" applyProtection="1">
      <protection locked="0"/>
    </xf>
    <xf numFmtId="164" fontId="0" fillId="0" borderId="19" xfId="1" applyNumberFormat="1" applyFont="1" applyFill="1" applyBorder="1"/>
    <xf numFmtId="164" fontId="0" fillId="0" borderId="19" xfId="1" applyNumberFormat="1" applyFont="1" applyBorder="1"/>
    <xf numFmtId="0" fontId="0" fillId="0" borderId="21" xfId="0" applyBorder="1" applyAlignment="1">
      <alignment horizontal="left"/>
    </xf>
    <xf numFmtId="1" fontId="0" fillId="0" borderId="1" xfId="0" applyNumberFormat="1" applyFill="1" applyBorder="1"/>
    <xf numFmtId="0" fontId="0" fillId="3" borderId="7" xfId="0" applyFill="1" applyBorder="1"/>
    <xf numFmtId="0" fontId="0" fillId="3" borderId="1" xfId="0" applyFill="1" applyBorder="1"/>
    <xf numFmtId="166" fontId="0" fillId="3" borderId="1" xfId="1" applyNumberFormat="1" applyFont="1" applyFill="1" applyBorder="1"/>
    <xf numFmtId="1" fontId="0" fillId="3" borderId="1" xfId="0" applyNumberFormat="1" applyFill="1" applyBorder="1"/>
    <xf numFmtId="0" fontId="0" fillId="3" borderId="17" xfId="0" applyFill="1" applyBorder="1"/>
    <xf numFmtId="0" fontId="0" fillId="3" borderId="8" xfId="0" applyFill="1" applyBorder="1"/>
    <xf numFmtId="0" fontId="0" fillId="0" borderId="20" xfId="0" applyFill="1" applyBorder="1"/>
    <xf numFmtId="0" fontId="0" fillId="3" borderId="20" xfId="0" applyFill="1" applyBorder="1"/>
    <xf numFmtId="0" fontId="0" fillId="0" borderId="10" xfId="0" applyFill="1" applyBorder="1"/>
    <xf numFmtId="1" fontId="0" fillId="0" borderId="10" xfId="0" applyNumberFormat="1" applyFill="1" applyBorder="1"/>
    <xf numFmtId="0" fontId="0" fillId="0" borderId="22" xfId="0" applyFill="1" applyBorder="1"/>
    <xf numFmtId="0" fontId="0" fillId="0" borderId="11" xfId="0" applyFill="1" applyBorder="1"/>
    <xf numFmtId="166" fontId="0" fillId="0" borderId="6" xfId="0" applyNumberFormat="1" applyBorder="1"/>
    <xf numFmtId="166" fontId="0" fillId="0" borderId="8" xfId="0" applyNumberFormat="1" applyBorder="1"/>
    <xf numFmtId="166" fontId="0" fillId="0" borderId="11" xfId="0" applyNumberFormat="1" applyBorder="1"/>
    <xf numFmtId="0" fontId="0" fillId="0" borderId="0" xfId="0" applyFill="1" applyProtection="1">
      <protection locked="0"/>
    </xf>
    <xf numFmtId="166" fontId="0" fillId="0" borderId="0" xfId="1" applyNumberFormat="1" applyFont="1" applyFill="1" applyProtection="1">
      <protection locked="0"/>
    </xf>
    <xf numFmtId="0" fontId="0" fillId="0" borderId="23" xfId="0" applyBorder="1" applyAlignment="1">
      <alignment wrapText="1"/>
    </xf>
    <xf numFmtId="166" fontId="0" fillId="0" borderId="0" xfId="1" applyNumberFormat="1" applyFont="1" applyBorder="1"/>
    <xf numFmtId="0" fontId="0" fillId="0" borderId="6" xfId="0" applyBorder="1" applyAlignment="1">
      <alignment horizontal="left"/>
    </xf>
    <xf numFmtId="0" fontId="0" fillId="0" borderId="11" xfId="0" applyBorder="1" applyAlignment="1">
      <alignment horizontal="left"/>
    </xf>
    <xf numFmtId="166" fontId="0" fillId="0" borderId="0" xfId="1" applyNumberFormat="1" applyFont="1" applyFill="1" applyBorder="1"/>
    <xf numFmtId="1" fontId="0" fillId="0" borderId="0" xfId="0" applyNumberFormat="1" applyFill="1" applyBorder="1"/>
    <xf numFmtId="0" fontId="4" fillId="0" borderId="0" xfId="2"/>
    <xf numFmtId="0" fontId="6" fillId="0" borderId="0" xfId="2" applyFont="1"/>
    <xf numFmtId="0" fontId="5" fillId="0" borderId="21" xfId="2" applyFont="1" applyBorder="1"/>
    <xf numFmtId="0" fontId="5" fillId="0" borderId="27" xfId="2" applyFont="1" applyBorder="1"/>
    <xf numFmtId="0" fontId="5" fillId="0" borderId="0" xfId="2" applyFont="1" applyBorder="1"/>
    <xf numFmtId="0" fontId="5" fillId="0" borderId="28" xfId="2" applyFont="1" applyBorder="1"/>
    <xf numFmtId="0" fontId="11" fillId="0" borderId="21" xfId="2" applyFont="1" applyBorder="1"/>
    <xf numFmtId="0" fontId="11" fillId="0" borderId="24" xfId="2" applyFont="1" applyBorder="1"/>
    <xf numFmtId="0" fontId="11" fillId="0" borderId="25" xfId="2" applyFont="1" applyBorder="1"/>
    <xf numFmtId="0" fontId="11" fillId="0" borderId="26" xfId="2" applyFont="1" applyBorder="1"/>
    <xf numFmtId="166" fontId="9" fillId="0" borderId="29" xfId="1" applyNumberFormat="1" applyFont="1" applyBorder="1"/>
    <xf numFmtId="166" fontId="9" fillId="0" borderId="38" xfId="1" applyNumberFormat="1" applyFont="1" applyBorder="1"/>
    <xf numFmtId="0" fontId="9" fillId="0" borderId="30" xfId="2" applyFont="1" applyBorder="1"/>
    <xf numFmtId="166" fontId="9" fillId="0" borderId="30" xfId="1" applyNumberFormat="1" applyFont="1" applyBorder="1"/>
    <xf numFmtId="166" fontId="9" fillId="0" borderId="39" xfId="1" applyNumberFormat="1" applyFont="1" applyBorder="1"/>
    <xf numFmtId="166" fontId="9" fillId="0" borderId="39" xfId="1" applyNumberFormat="1" applyFont="1" applyFill="1" applyBorder="1"/>
    <xf numFmtId="166" fontId="9" fillId="0" borderId="31" xfId="1" applyNumberFormat="1" applyFont="1" applyBorder="1"/>
    <xf numFmtId="166" fontId="9" fillId="0" borderId="40" xfId="1" applyNumberFormat="1" applyFont="1" applyBorder="1"/>
    <xf numFmtId="166" fontId="9" fillId="3" borderId="32" xfId="2" applyNumberFormat="1" applyFont="1" applyFill="1" applyBorder="1"/>
    <xf numFmtId="166" fontId="9" fillId="3" borderId="33" xfId="1" applyNumberFormat="1" applyFont="1" applyFill="1" applyBorder="1"/>
    <xf numFmtId="166" fontId="9" fillId="3" borderId="34" xfId="1" applyNumberFormat="1" applyFont="1" applyFill="1" applyBorder="1"/>
    <xf numFmtId="0" fontId="9" fillId="0" borderId="29" xfId="2" applyFont="1" applyBorder="1" applyAlignment="1">
      <alignment horizontal="right"/>
    </xf>
    <xf numFmtId="0" fontId="0" fillId="0" borderId="41" xfId="0" applyBorder="1"/>
    <xf numFmtId="0" fontId="0" fillId="0" borderId="42" xfId="0" applyBorder="1"/>
    <xf numFmtId="166" fontId="0" fillId="0" borderId="5" xfId="1" applyNumberFormat="1" applyFont="1" applyBorder="1"/>
    <xf numFmtId="166" fontId="0" fillId="0" borderId="6" xfId="1" applyNumberFormat="1" applyFont="1" applyBorder="1"/>
    <xf numFmtId="0" fontId="0" fillId="0" borderId="42" xfId="0" applyFill="1" applyBorder="1" applyAlignment="1">
      <alignment wrapText="1"/>
    </xf>
    <xf numFmtId="0" fontId="0" fillId="0" borderId="44" xfId="0" applyFill="1" applyBorder="1" applyAlignment="1">
      <alignment wrapText="1"/>
    </xf>
    <xf numFmtId="0" fontId="0" fillId="0" borderId="43" xfId="0" applyBorder="1" applyAlignment="1">
      <alignment wrapText="1"/>
    </xf>
    <xf numFmtId="0" fontId="0" fillId="0" borderId="16" xfId="0" applyBorder="1"/>
    <xf numFmtId="164" fontId="14" fillId="0" borderId="5" xfId="0" applyNumberFormat="1" applyFont="1" applyBorder="1" applyAlignment="1">
      <alignment horizontal="center" vertical="center"/>
    </xf>
    <xf numFmtId="0" fontId="0" fillId="0" borderId="6" xfId="0" applyFont="1" applyBorder="1" applyAlignment="1">
      <alignment horizontal="left"/>
    </xf>
    <xf numFmtId="166" fontId="13" fillId="0" borderId="1" xfId="1" applyNumberFormat="1" applyFont="1" applyBorder="1" applyAlignment="1">
      <alignment horizontal="right" vertical="center"/>
    </xf>
    <xf numFmtId="166" fontId="13" fillId="0" borderId="5" xfId="1" applyNumberFormat="1" applyFont="1" applyBorder="1" applyAlignment="1">
      <alignment horizontal="right"/>
    </xf>
    <xf numFmtId="0" fontId="0" fillId="0" borderId="8" xfId="0" applyBorder="1" applyAlignment="1">
      <alignment horizontal="left"/>
    </xf>
    <xf numFmtId="166" fontId="13" fillId="0" borderId="10" xfId="1" applyNumberFormat="1" applyFont="1" applyBorder="1" applyAlignment="1">
      <alignment horizontal="right" vertical="center"/>
    </xf>
    <xf numFmtId="0" fontId="0" fillId="0" borderId="20" xfId="0" applyBorder="1"/>
    <xf numFmtId="164" fontId="0" fillId="0" borderId="19" xfId="0" applyNumberFormat="1" applyFill="1" applyBorder="1"/>
    <xf numFmtId="164" fontId="0" fillId="0" borderId="19" xfId="0" applyNumberFormat="1" applyBorder="1"/>
    <xf numFmtId="166" fontId="13" fillId="0" borderId="19" xfId="1" applyNumberFormat="1" applyFont="1" applyBorder="1" applyAlignment="1">
      <alignment horizontal="right" vertical="center"/>
    </xf>
    <xf numFmtId="0" fontId="0" fillId="0" borderId="45" xfId="0" applyBorder="1" applyAlignment="1">
      <alignment horizontal="left"/>
    </xf>
    <xf numFmtId="0" fontId="0" fillId="0" borderId="46" xfId="0" applyFill="1" applyBorder="1" applyAlignment="1">
      <alignment horizontal="left"/>
    </xf>
    <xf numFmtId="0" fontId="0" fillId="0" borderId="47" xfId="0" applyBorder="1"/>
    <xf numFmtId="0" fontId="0" fillId="0" borderId="48" xfId="0" applyBorder="1"/>
    <xf numFmtId="166" fontId="0" fillId="0" borderId="48" xfId="0" applyNumberFormat="1" applyBorder="1"/>
    <xf numFmtId="0" fontId="0" fillId="0" borderId="48" xfId="0" applyFill="1" applyBorder="1"/>
    <xf numFmtId="0" fontId="0" fillId="0" borderId="46" xfId="0" applyFill="1" applyBorder="1"/>
    <xf numFmtId="0" fontId="0" fillId="3" borderId="4" xfId="0" applyFill="1" applyBorder="1"/>
    <xf numFmtId="0" fontId="0" fillId="3" borderId="5" xfId="0" applyFill="1" applyBorder="1"/>
    <xf numFmtId="166" fontId="0" fillId="3" borderId="5" xfId="1" applyNumberFormat="1" applyFont="1" applyFill="1" applyBorder="1"/>
    <xf numFmtId="1" fontId="0" fillId="3" borderId="5" xfId="0" applyNumberFormat="1" applyFill="1" applyBorder="1"/>
    <xf numFmtId="0" fontId="0" fillId="3" borderId="18" xfId="0" applyFill="1" applyBorder="1"/>
    <xf numFmtId="0" fontId="0" fillId="3" borderId="6" xfId="0" applyFill="1" applyBorder="1"/>
    <xf numFmtId="0" fontId="0" fillId="0" borderId="0" xfId="0" applyFill="1" applyBorder="1" applyAlignment="1">
      <alignment horizontal="left"/>
    </xf>
    <xf numFmtId="164" fontId="14" fillId="0" borderId="1" xfId="0" applyNumberFormat="1" applyFont="1" applyBorder="1" applyAlignment="1">
      <alignment horizontal="center" vertical="center"/>
    </xf>
    <xf numFmtId="164" fontId="14" fillId="0" borderId="5" xfId="1" applyNumberFormat="1" applyFont="1" applyBorder="1"/>
    <xf numFmtId="0" fontId="0" fillId="0" borderId="8" xfId="0" applyFont="1" applyBorder="1" applyAlignment="1">
      <alignment horizontal="left"/>
    </xf>
    <xf numFmtId="164" fontId="14" fillId="0" borderId="19" xfId="0" applyNumberFormat="1" applyFont="1" applyBorder="1" applyAlignment="1">
      <alignment horizontal="center" vertical="center"/>
    </xf>
    <xf numFmtId="0" fontId="0" fillId="0" borderId="45" xfId="0" applyFont="1" applyBorder="1" applyAlignment="1">
      <alignment horizontal="left"/>
    </xf>
    <xf numFmtId="0" fontId="0" fillId="0" borderId="3" xfId="0" applyFont="1" applyFill="1" applyBorder="1" applyAlignment="1">
      <alignment horizontal="left"/>
    </xf>
    <xf numFmtId="0" fontId="0" fillId="0" borderId="19" xfId="0" applyBorder="1"/>
    <xf numFmtId="166" fontId="0" fillId="0" borderId="19" xfId="0" applyNumberFormat="1" applyBorder="1"/>
    <xf numFmtId="0" fontId="0" fillId="0" borderId="19" xfId="0" applyFill="1" applyBorder="1"/>
    <xf numFmtId="0" fontId="0" fillId="0" borderId="49" xfId="0" applyFill="1" applyBorder="1"/>
    <xf numFmtId="0" fontId="0" fillId="0" borderId="45" xfId="0" applyFill="1" applyBorder="1"/>
    <xf numFmtId="0" fontId="0" fillId="4" borderId="4" xfId="0" applyFill="1" applyBorder="1"/>
    <xf numFmtId="0" fontId="0" fillId="4" borderId="5" xfId="0" applyFill="1" applyBorder="1"/>
    <xf numFmtId="166" fontId="0" fillId="4" borderId="5" xfId="1" applyNumberFormat="1" applyFont="1" applyFill="1" applyBorder="1"/>
    <xf numFmtId="1" fontId="0" fillId="4" borderId="5" xfId="0" applyNumberFormat="1" applyFill="1" applyBorder="1"/>
    <xf numFmtId="0" fontId="0" fillId="4" borderId="6" xfId="0" applyFill="1" applyBorder="1"/>
    <xf numFmtId="0" fontId="0" fillId="4" borderId="7" xfId="0" applyFill="1" applyBorder="1"/>
    <xf numFmtId="0" fontId="0" fillId="4" borderId="1" xfId="0" applyFill="1" applyBorder="1"/>
    <xf numFmtId="166" fontId="0" fillId="4" borderId="1" xfId="1" applyNumberFormat="1" applyFont="1" applyFill="1" applyBorder="1"/>
    <xf numFmtId="1" fontId="0" fillId="4" borderId="1" xfId="0" applyNumberFormat="1" applyFill="1" applyBorder="1"/>
    <xf numFmtId="0" fontId="0" fillId="4" borderId="8" xfId="0" applyFill="1" applyBorder="1"/>
    <xf numFmtId="3" fontId="0" fillId="5" borderId="5" xfId="1" applyNumberFormat="1" applyFont="1" applyFill="1" applyBorder="1" applyAlignment="1" applyProtection="1">
      <protection locked="0"/>
    </xf>
    <xf numFmtId="3" fontId="0" fillId="5" borderId="1" xfId="1" applyNumberFormat="1" applyFont="1" applyFill="1" applyBorder="1" applyAlignment="1" applyProtection="1">
      <protection locked="0"/>
    </xf>
    <xf numFmtId="0" fontId="0" fillId="5" borderId="0" xfId="0" applyFill="1" applyProtection="1">
      <protection locked="0"/>
    </xf>
    <xf numFmtId="166" fontId="0" fillId="5" borderId="0" xfId="1" applyNumberFormat="1" applyFont="1" applyFill="1" applyProtection="1">
      <protection locked="0"/>
    </xf>
    <xf numFmtId="166" fontId="0" fillId="6" borderId="0" xfId="1" applyNumberFormat="1" applyFont="1" applyFill="1" applyProtection="1">
      <protection locked="0"/>
    </xf>
    <xf numFmtId="0" fontId="0" fillId="8" borderId="0" xfId="0" applyFill="1" applyAlignment="1" applyProtection="1">
      <alignment horizontal="right"/>
      <protection locked="0"/>
    </xf>
    <xf numFmtId="166" fontId="0" fillId="8" borderId="0" xfId="1" applyNumberFormat="1" applyFont="1" applyFill="1" applyProtection="1">
      <protection locked="0"/>
    </xf>
    <xf numFmtId="3" fontId="0" fillId="8" borderId="5" xfId="1" applyNumberFormat="1" applyFont="1" applyFill="1" applyBorder="1" applyAlignment="1" applyProtection="1">
      <protection locked="0"/>
    </xf>
    <xf numFmtId="3" fontId="0" fillId="8" borderId="1" xfId="1" applyNumberFormat="1" applyFont="1" applyFill="1" applyBorder="1" applyAlignment="1" applyProtection="1">
      <protection locked="0"/>
    </xf>
    <xf numFmtId="3" fontId="0" fillId="8" borderId="19" xfId="1" applyNumberFormat="1" applyFont="1" applyFill="1" applyBorder="1" applyAlignment="1" applyProtection="1">
      <protection locked="0"/>
    </xf>
    <xf numFmtId="0" fontId="0" fillId="8" borderId="4" xfId="0" applyFill="1" applyBorder="1"/>
    <xf numFmtId="0" fontId="0" fillId="5" borderId="7" xfId="0" applyFill="1" applyBorder="1"/>
    <xf numFmtId="166" fontId="0" fillId="9" borderId="0" xfId="1" applyNumberFormat="1" applyFont="1" applyFill="1" applyProtection="1">
      <protection locked="0"/>
    </xf>
    <xf numFmtId="166" fontId="0" fillId="10" borderId="0" xfId="1" applyNumberFormat="1" applyFont="1" applyFill="1" applyProtection="1">
      <protection locked="0"/>
    </xf>
    <xf numFmtId="0" fontId="0" fillId="5" borderId="0" xfId="0" applyFill="1" applyAlignment="1" applyProtection="1">
      <alignment horizontal="right"/>
      <protection locked="0"/>
    </xf>
    <xf numFmtId="168" fontId="0" fillId="5" borderId="5" xfId="1" applyNumberFormat="1" applyFont="1" applyFill="1" applyBorder="1" applyAlignment="1" applyProtection="1">
      <protection locked="0"/>
    </xf>
    <xf numFmtId="168" fontId="0" fillId="5" borderId="1" xfId="1" applyNumberFormat="1" applyFont="1" applyFill="1" applyBorder="1" applyAlignment="1" applyProtection="1">
      <protection locked="0"/>
    </xf>
    <xf numFmtId="168" fontId="0" fillId="5" borderId="19" xfId="1" applyNumberFormat="1" applyFont="1" applyFill="1" applyBorder="1" applyAlignment="1" applyProtection="1">
      <protection locked="0"/>
    </xf>
    <xf numFmtId="0" fontId="0" fillId="5" borderId="4" xfId="0" applyFill="1" applyBorder="1"/>
    <xf numFmtId="0" fontId="0" fillId="9" borderId="0" xfId="0" applyFill="1" applyAlignment="1" applyProtection="1">
      <alignment horizontal="right"/>
      <protection locked="0"/>
    </xf>
    <xf numFmtId="168" fontId="0" fillId="9" borderId="5" xfId="1" applyNumberFormat="1" applyFont="1" applyFill="1" applyBorder="1" applyAlignment="1" applyProtection="1">
      <protection locked="0"/>
    </xf>
    <xf numFmtId="168" fontId="0" fillId="9" borderId="1" xfId="1" applyNumberFormat="1" applyFont="1" applyFill="1" applyBorder="1" applyAlignment="1" applyProtection="1">
      <protection locked="0"/>
    </xf>
    <xf numFmtId="168" fontId="0" fillId="9" borderId="19" xfId="1" applyNumberFormat="1" applyFont="1" applyFill="1" applyBorder="1" applyAlignment="1" applyProtection="1">
      <protection locked="0"/>
    </xf>
    <xf numFmtId="0" fontId="0" fillId="9" borderId="7" xfId="0" applyFill="1" applyBorder="1"/>
    <xf numFmtId="0" fontId="0" fillId="10" borderId="0" xfId="0" applyFill="1" applyAlignment="1" applyProtection="1">
      <alignment horizontal="right"/>
      <protection locked="0"/>
    </xf>
    <xf numFmtId="168" fontId="0" fillId="10" borderId="5" xfId="1" applyNumberFormat="1" applyFont="1" applyFill="1" applyBorder="1" applyAlignment="1" applyProtection="1">
      <protection locked="0"/>
    </xf>
    <xf numFmtId="168" fontId="0" fillId="10" borderId="1" xfId="1" applyNumberFormat="1" applyFont="1" applyFill="1" applyBorder="1" applyAlignment="1" applyProtection="1">
      <protection locked="0"/>
    </xf>
    <xf numFmtId="168" fontId="0" fillId="10" borderId="19" xfId="1" applyNumberFormat="1" applyFont="1" applyFill="1" applyBorder="1" applyAlignment="1" applyProtection="1">
      <protection locked="0"/>
    </xf>
    <xf numFmtId="0" fontId="0" fillId="10" borderId="7" xfId="0" applyFill="1" applyBorder="1"/>
    <xf numFmtId="0" fontId="0" fillId="8" borderId="0" xfId="0" applyFill="1"/>
    <xf numFmtId="166" fontId="0" fillId="8" borderId="0" xfId="1" applyNumberFormat="1" applyFont="1" applyFill="1"/>
    <xf numFmtId="168" fontId="0" fillId="8" borderId="5" xfId="1" applyNumberFormat="1" applyFont="1" applyFill="1" applyBorder="1" applyAlignment="1" applyProtection="1">
      <protection locked="0"/>
    </xf>
    <xf numFmtId="168" fontId="0" fillId="8" borderId="1" xfId="1" applyNumberFormat="1" applyFont="1" applyFill="1" applyBorder="1" applyAlignment="1" applyProtection="1">
      <protection locked="0"/>
    </xf>
    <xf numFmtId="168" fontId="0" fillId="8" borderId="10" xfId="1" applyNumberFormat="1" applyFont="1" applyFill="1" applyBorder="1" applyAlignment="1" applyProtection="1">
      <protection locked="0"/>
    </xf>
    <xf numFmtId="0" fontId="0" fillId="8" borderId="7" xfId="0" applyFill="1" applyBorder="1"/>
    <xf numFmtId="166" fontId="9" fillId="7" borderId="29" xfId="1" applyNumberFormat="1" applyFont="1" applyFill="1" applyBorder="1"/>
    <xf numFmtId="166" fontId="9" fillId="7" borderId="35" xfId="1" applyNumberFormat="1" applyFont="1" applyFill="1" applyBorder="1"/>
    <xf numFmtId="166" fontId="9" fillId="7" borderId="30" xfId="1" applyNumberFormat="1" applyFont="1" applyFill="1" applyBorder="1"/>
    <xf numFmtId="166" fontId="9" fillId="7" borderId="36" xfId="1" applyNumberFormat="1" applyFont="1" applyFill="1" applyBorder="1"/>
    <xf numFmtId="166" fontId="9" fillId="7" borderId="31" xfId="1" applyNumberFormat="1" applyFont="1" applyFill="1" applyBorder="1"/>
    <xf numFmtId="166" fontId="9" fillId="7" borderId="37" xfId="1" applyNumberFormat="1" applyFont="1" applyFill="1" applyBorder="1"/>
    <xf numFmtId="166" fontId="9" fillId="7" borderId="38" xfId="1" applyNumberFormat="1" applyFont="1" applyFill="1" applyBorder="1"/>
    <xf numFmtId="166" fontId="9" fillId="7" borderId="39" xfId="1" applyNumberFormat="1" applyFont="1" applyFill="1" applyBorder="1"/>
    <xf numFmtId="0" fontId="15" fillId="0" borderId="29" xfId="2" applyFont="1" applyBorder="1" applyAlignment="1">
      <alignment horizontal="right"/>
    </xf>
    <xf numFmtId="166" fontId="16" fillId="0" borderId="38" xfId="1" applyNumberFormat="1" applyFont="1" applyBorder="1"/>
    <xf numFmtId="169" fontId="17" fillId="0" borderId="38" xfId="1" applyNumberFormat="1" applyFont="1" applyBorder="1"/>
    <xf numFmtId="166" fontId="18" fillId="0" borderId="38" xfId="1" applyNumberFormat="1" applyFont="1" applyBorder="1"/>
    <xf numFmtId="0" fontId="15" fillId="0" borderId="30" xfId="2" applyFont="1" applyBorder="1" applyAlignment="1">
      <alignment horizontal="right"/>
    </xf>
    <xf numFmtId="166" fontId="16" fillId="0" borderId="39" xfId="1" applyNumberFormat="1" applyFont="1" applyBorder="1"/>
    <xf numFmtId="169" fontId="17" fillId="0" borderId="39" xfId="1" applyNumberFormat="1" applyFont="1" applyBorder="1"/>
    <xf numFmtId="166" fontId="18" fillId="0" borderId="39" xfId="1" applyNumberFormat="1" applyFont="1" applyBorder="1"/>
    <xf numFmtId="166" fontId="16" fillId="0" borderId="40" xfId="1" applyNumberFormat="1" applyFont="1" applyBorder="1"/>
    <xf numFmtId="169" fontId="17" fillId="0" borderId="40" xfId="1" applyNumberFormat="1" applyFont="1" applyBorder="1"/>
    <xf numFmtId="166" fontId="18" fillId="0" borderId="40" xfId="1" applyNumberFormat="1" applyFont="1" applyBorder="1"/>
    <xf numFmtId="0" fontId="12" fillId="0" borderId="32" xfId="2" applyFont="1" applyBorder="1" applyAlignment="1">
      <alignment horizontal="center"/>
    </xf>
    <xf numFmtId="0" fontId="12" fillId="0" borderId="33" xfId="2" applyFont="1" applyBorder="1" applyAlignment="1">
      <alignment horizontal="center"/>
    </xf>
    <xf numFmtId="0" fontId="12" fillId="0" borderId="34" xfId="2" applyFont="1" applyBorder="1" applyAlignment="1">
      <alignment horizontal="center"/>
    </xf>
    <xf numFmtId="0" fontId="10" fillId="0" borderId="0" xfId="2" applyFont="1" applyAlignment="1">
      <alignment horizontal="left" vertical="top" wrapText="1"/>
    </xf>
    <xf numFmtId="0" fontId="9" fillId="0" borderId="0" xfId="2" applyFont="1" applyAlignment="1">
      <alignment horizontal="left" vertical="top" wrapText="1"/>
    </xf>
  </cellXfs>
  <cellStyles count="4">
    <cellStyle name="Komma" xfId="1" builtinId="3"/>
    <cellStyle name="Komma 2" xfId="3"/>
    <cellStyle name="Normal" xfId="0" builtinId="0"/>
    <cellStyle name="Normal 2" xfId="2"/>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4.xml"/><Relationship Id="rId4" Type="http://schemas.openxmlformats.org/officeDocument/2006/relationships/chartsheet" Target="chartsheets/sheet1.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manualLayout>
          <c:layoutTarget val="inner"/>
          <c:xMode val="edge"/>
          <c:yMode val="edge"/>
          <c:x val="8.2451721803173408E-2"/>
          <c:y val="7.4548711713109464E-2"/>
          <c:w val="0.82680252252631614"/>
          <c:h val="0.79409622371920008"/>
        </c:manualLayout>
      </c:layout>
      <c:barChart>
        <c:barDir val="col"/>
        <c:grouping val="clustered"/>
        <c:varyColors val="0"/>
        <c:ser>
          <c:idx val="0"/>
          <c:order val="0"/>
          <c:tx>
            <c:strRef>
              <c:f>'Prisoptimering 4 markeder'!$C$60</c:f>
              <c:strCache>
                <c:ptCount val="1"/>
                <c:pt idx="0">
                  <c:v>Dif.bidrag</c:v>
                </c:pt>
              </c:strCache>
            </c:strRef>
          </c:tx>
          <c:invertIfNegative val="0"/>
          <c:trendline>
            <c:trendlineType val="movingAvg"/>
            <c:period val="2"/>
            <c:dispRSqr val="0"/>
            <c:dispEq val="0"/>
          </c:trendline>
          <c:cat>
            <c:multiLvlStrRef>
              <c:f>'Prisoptimering 4 markeder'!$A$62:$B$101</c:f>
              <c:multiLvlStrCache>
                <c:ptCount val="40"/>
                <c:lvl>
                  <c:pt idx="0">
                    <c:v>STRØRIK 1</c:v>
                  </c:pt>
                  <c:pt idx="1">
                    <c:v>TRILLE 1</c:v>
                  </c:pt>
                  <c:pt idx="2">
                    <c:v>SVERIGE TRILLE 1</c:v>
                  </c:pt>
                  <c:pt idx="3">
                    <c:v>TRILLE 2</c:v>
                  </c:pt>
                  <c:pt idx="4">
                    <c:v>ENGLAND STRØRIK 1</c:v>
                  </c:pt>
                  <c:pt idx="5">
                    <c:v>TRILLE 3</c:v>
                  </c:pt>
                  <c:pt idx="6">
                    <c:v>STRØRIK 2</c:v>
                  </c:pt>
                  <c:pt idx="7">
                    <c:v>STRØRIK 3</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pt idx="26">
                    <c:v> </c:v>
                  </c:pt>
                  <c:pt idx="27">
                    <c:v> </c:v>
                  </c:pt>
                  <c:pt idx="28">
                    <c:v> </c:v>
                  </c:pt>
                  <c:pt idx="29">
                    <c:v> </c:v>
                  </c:pt>
                  <c:pt idx="30">
                    <c:v> </c:v>
                  </c:pt>
                  <c:pt idx="31">
                    <c:v> </c:v>
                  </c:pt>
                  <c:pt idx="32">
                    <c:v> </c:v>
                  </c:pt>
                  <c:pt idx="33">
                    <c:v> </c:v>
                  </c:pt>
                  <c:pt idx="34">
                    <c:v> </c:v>
                  </c:pt>
                  <c:pt idx="35">
                    <c:v> </c:v>
                  </c:pt>
                  <c:pt idx="36">
                    <c:v> </c:v>
                  </c:pt>
                  <c:pt idx="37">
                    <c:v> </c:v>
                  </c:pt>
                  <c:pt idx="38">
                    <c:v> </c:v>
                  </c:pt>
                  <c:pt idx="39">
                    <c:v> </c:v>
                  </c:pt>
                </c:lvl>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lvl>
              </c:multiLvlStrCache>
            </c:multiLvlStrRef>
          </c:cat>
          <c:val>
            <c:numRef>
              <c:f>'Prisoptimering 4 markeder'!$C$62:$C$101</c:f>
              <c:numCache>
                <c:formatCode>_ * #,##0_ ;_ * \-#,##0_ ;_ * "-"??_ ;_ @_ </c:formatCode>
                <c:ptCount val="40"/>
                <c:pt idx="0">
                  <c:v>1932</c:v>
                </c:pt>
                <c:pt idx="1">
                  <c:v>1820</c:v>
                </c:pt>
                <c:pt idx="2">
                  <c:v>1580</c:v>
                </c:pt>
                <c:pt idx="3">
                  <c:v>1420</c:v>
                </c:pt>
                <c:pt idx="4">
                  <c:v>952</c:v>
                </c:pt>
                <c:pt idx="5">
                  <c:v>780</c:v>
                </c:pt>
                <c:pt idx="6">
                  <c:v>432</c:v>
                </c:pt>
                <c:pt idx="7">
                  <c:v>132</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extLst>
            <c:ext xmlns:c16="http://schemas.microsoft.com/office/drawing/2014/chart" uri="{C3380CC4-5D6E-409C-BE32-E72D297353CC}">
              <c16:uniqueId val="{00000000-40E6-491B-B204-C6496D3E43EF}"/>
            </c:ext>
          </c:extLst>
        </c:ser>
        <c:dLbls>
          <c:showLegendKey val="0"/>
          <c:showVal val="0"/>
          <c:showCatName val="0"/>
          <c:showSerName val="0"/>
          <c:showPercent val="0"/>
          <c:showBubbleSize val="0"/>
        </c:dLbls>
        <c:gapWidth val="150"/>
        <c:axId val="100917248"/>
        <c:axId val="100918784"/>
      </c:barChart>
      <c:catAx>
        <c:axId val="100917248"/>
        <c:scaling>
          <c:orientation val="minMax"/>
        </c:scaling>
        <c:delete val="0"/>
        <c:axPos val="b"/>
        <c:numFmt formatCode="General" sourceLinked="0"/>
        <c:majorTickMark val="out"/>
        <c:minorTickMark val="none"/>
        <c:tickLblPos val="nextTo"/>
        <c:crossAx val="100918784"/>
        <c:crosses val="autoZero"/>
        <c:auto val="1"/>
        <c:lblAlgn val="ctr"/>
        <c:lblOffset val="100"/>
        <c:noMultiLvlLbl val="0"/>
      </c:catAx>
      <c:valAx>
        <c:axId val="100918784"/>
        <c:scaling>
          <c:orientation val="minMax"/>
        </c:scaling>
        <c:delete val="0"/>
        <c:axPos val="l"/>
        <c:majorGridlines/>
        <c:numFmt formatCode="_ * #,##0_ ;_ * \-#,##0_ ;_ * &quot;-&quot;??_ ;_ @_ " sourceLinked="1"/>
        <c:majorTickMark val="out"/>
        <c:minorTickMark val="none"/>
        <c:tickLblPos val="nextTo"/>
        <c:crossAx val="100917248"/>
        <c:crosses val="autoZero"/>
        <c:crossBetween val="between"/>
      </c:valAx>
    </c:plotArea>
    <c:plotVisOnly val="1"/>
    <c:dispBlanksAs val="gap"/>
    <c:showDLblsOverMax val="0"/>
  </c:chart>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zoomScale="71" workbookViewId="0" zoomToFit="1"/>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96937" cy="606380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42"/>
  <sheetViews>
    <sheetView tabSelected="1" zoomScale="90" zoomScaleNormal="100" workbookViewId="0"/>
  </sheetViews>
  <sheetFormatPr defaultRowHeight="12.75" x14ac:dyDescent="0.2"/>
  <cols>
    <col min="1" max="1" width="14.85546875" style="91" customWidth="1"/>
    <col min="2" max="2" width="15.7109375" style="91" customWidth="1"/>
    <col min="3" max="3" width="16.28515625" style="91" bestFit="1" customWidth="1"/>
    <col min="4" max="4" width="23" style="91" customWidth="1"/>
    <col min="5" max="5" width="19.5703125" style="91" bestFit="1" customWidth="1"/>
    <col min="6" max="6" width="24.5703125" style="91" customWidth="1"/>
    <col min="7" max="7" width="27.5703125" style="91" customWidth="1"/>
    <col min="8" max="8" width="22.28515625" style="91" bestFit="1" customWidth="1"/>
    <col min="9" max="9" width="24.5703125" style="91" customWidth="1"/>
    <col min="10" max="16384" width="9.140625" style="91"/>
  </cols>
  <sheetData>
    <row r="1" spans="1:9" ht="15.75" thickBot="1" x14ac:dyDescent="0.25">
      <c r="A1" s="92" t="s">
        <v>57</v>
      </c>
    </row>
    <row r="2" spans="1:9" ht="27" thickBot="1" x14ac:dyDescent="0.45">
      <c r="A2" s="220" t="s">
        <v>58</v>
      </c>
      <c r="B2" s="221"/>
      <c r="C2" s="221"/>
      <c r="D2" s="221"/>
      <c r="E2" s="221"/>
      <c r="F2" s="221"/>
      <c r="G2" s="221"/>
      <c r="H2" s="221"/>
      <c r="I2" s="222"/>
    </row>
    <row r="3" spans="1:9" ht="21" thickBot="1" x14ac:dyDescent="0.35">
      <c r="A3" s="97" t="s">
        <v>56</v>
      </c>
      <c r="B3" s="98" t="s">
        <v>52</v>
      </c>
      <c r="C3" s="99" t="s">
        <v>1</v>
      </c>
      <c r="D3" s="99" t="s">
        <v>2</v>
      </c>
      <c r="E3" s="99" t="s">
        <v>61</v>
      </c>
      <c r="F3" s="99" t="s">
        <v>4</v>
      </c>
      <c r="G3" s="99" t="s">
        <v>44</v>
      </c>
      <c r="H3" s="99" t="s">
        <v>53</v>
      </c>
      <c r="I3" s="100" t="s">
        <v>54</v>
      </c>
    </row>
    <row r="4" spans="1:9" ht="20.25" x14ac:dyDescent="0.3">
      <c r="A4" s="112" t="str">
        <f>IF(B4=0," ","1")</f>
        <v>1</v>
      </c>
      <c r="B4" s="201">
        <v>150</v>
      </c>
      <c r="C4" s="202">
        <v>50</v>
      </c>
      <c r="D4" s="101">
        <f>C4*B4</f>
        <v>7500</v>
      </c>
      <c r="E4" s="207">
        <v>85</v>
      </c>
      <c r="F4" s="102">
        <f>E4*C4</f>
        <v>4250</v>
      </c>
      <c r="G4" s="102">
        <f>D4-F4</f>
        <v>3250</v>
      </c>
      <c r="H4" s="207">
        <v>0</v>
      </c>
      <c r="I4" s="102">
        <f>G4-H4</f>
        <v>3250</v>
      </c>
    </row>
    <row r="5" spans="1:9" ht="20.25" x14ac:dyDescent="0.3">
      <c r="A5" s="103">
        <f>IF(B5=0," ",A4+1)</f>
        <v>2</v>
      </c>
      <c r="B5" s="203">
        <v>145</v>
      </c>
      <c r="C5" s="204">
        <v>60</v>
      </c>
      <c r="D5" s="104">
        <f t="shared" ref="D5:D15" si="0">C5*B5</f>
        <v>8700</v>
      </c>
      <c r="E5" s="208">
        <f t="shared" ref="E5:E13" si="1">IF(B5=0,0,E4)</f>
        <v>85</v>
      </c>
      <c r="F5" s="105">
        <f>IF(B5=0,0,F4+(E5*(C5-C4)))</f>
        <v>5100</v>
      </c>
      <c r="G5" s="105">
        <f t="shared" ref="G5:G15" si="2">D5-F5</f>
        <v>3600</v>
      </c>
      <c r="H5" s="106">
        <f t="shared" ref="H5:H13" si="3">IF(A5=" ",0,$H$4)</f>
        <v>0</v>
      </c>
      <c r="I5" s="105">
        <f t="shared" ref="I5:I15" si="4">G5-H5</f>
        <v>3600</v>
      </c>
    </row>
    <row r="6" spans="1:9" ht="20.25" x14ac:dyDescent="0.3">
      <c r="A6" s="103">
        <f t="shared" ref="A6:A15" si="5">IF(B6=0," ",A5+1)</f>
        <v>3</v>
      </c>
      <c r="B6" s="203">
        <v>140</v>
      </c>
      <c r="C6" s="204">
        <v>70</v>
      </c>
      <c r="D6" s="104">
        <f t="shared" si="0"/>
        <v>9800</v>
      </c>
      <c r="E6" s="208">
        <f t="shared" si="1"/>
        <v>85</v>
      </c>
      <c r="F6" s="105">
        <f>IF(B6=0,0,F5+(E6*(C6-C5)))</f>
        <v>5950</v>
      </c>
      <c r="G6" s="105">
        <f t="shared" si="2"/>
        <v>3850</v>
      </c>
      <c r="H6" s="106">
        <f t="shared" si="3"/>
        <v>0</v>
      </c>
      <c r="I6" s="105">
        <f t="shared" si="4"/>
        <v>3850</v>
      </c>
    </row>
    <row r="7" spans="1:9" ht="20.25" x14ac:dyDescent="0.3">
      <c r="A7" s="103">
        <f t="shared" si="5"/>
        <v>4</v>
      </c>
      <c r="B7" s="203">
        <v>135</v>
      </c>
      <c r="C7" s="204">
        <v>80</v>
      </c>
      <c r="D7" s="104">
        <f t="shared" si="0"/>
        <v>10800</v>
      </c>
      <c r="E7" s="208">
        <f t="shared" si="1"/>
        <v>85</v>
      </c>
      <c r="F7" s="105">
        <f t="shared" ref="F7:F15" si="6">IF(B7=0,0,F6+(E7*(C7-C6)))</f>
        <v>6800</v>
      </c>
      <c r="G7" s="105">
        <f t="shared" si="2"/>
        <v>4000</v>
      </c>
      <c r="H7" s="106">
        <f t="shared" si="3"/>
        <v>0</v>
      </c>
      <c r="I7" s="105">
        <f t="shared" si="4"/>
        <v>4000</v>
      </c>
    </row>
    <row r="8" spans="1:9" ht="20.25" x14ac:dyDescent="0.3">
      <c r="A8" s="103">
        <f t="shared" si="5"/>
        <v>5</v>
      </c>
      <c r="B8" s="203">
        <v>130</v>
      </c>
      <c r="C8" s="204">
        <v>90</v>
      </c>
      <c r="D8" s="104">
        <f t="shared" si="0"/>
        <v>11700</v>
      </c>
      <c r="E8" s="208">
        <f t="shared" si="1"/>
        <v>85</v>
      </c>
      <c r="F8" s="105">
        <f t="shared" si="6"/>
        <v>7650</v>
      </c>
      <c r="G8" s="105">
        <f t="shared" si="2"/>
        <v>4050</v>
      </c>
      <c r="H8" s="106">
        <f t="shared" si="3"/>
        <v>0</v>
      </c>
      <c r="I8" s="105">
        <f t="shared" si="4"/>
        <v>4050</v>
      </c>
    </row>
    <row r="9" spans="1:9" ht="20.25" x14ac:dyDescent="0.3">
      <c r="A9" s="103">
        <f t="shared" si="5"/>
        <v>6</v>
      </c>
      <c r="B9" s="203">
        <v>125</v>
      </c>
      <c r="C9" s="204">
        <v>100</v>
      </c>
      <c r="D9" s="104">
        <f t="shared" si="0"/>
        <v>12500</v>
      </c>
      <c r="E9" s="208">
        <f t="shared" si="1"/>
        <v>85</v>
      </c>
      <c r="F9" s="105">
        <f t="shared" si="6"/>
        <v>8500</v>
      </c>
      <c r="G9" s="105">
        <f t="shared" si="2"/>
        <v>4000</v>
      </c>
      <c r="H9" s="106">
        <f t="shared" si="3"/>
        <v>0</v>
      </c>
      <c r="I9" s="105">
        <f t="shared" si="4"/>
        <v>4000</v>
      </c>
    </row>
    <row r="10" spans="1:9" ht="20.25" x14ac:dyDescent="0.3">
      <c r="A10" s="103">
        <f t="shared" si="5"/>
        <v>7</v>
      </c>
      <c r="B10" s="203">
        <v>120</v>
      </c>
      <c r="C10" s="204">
        <v>110</v>
      </c>
      <c r="D10" s="104">
        <f t="shared" si="0"/>
        <v>13200</v>
      </c>
      <c r="E10" s="208">
        <f t="shared" si="1"/>
        <v>85</v>
      </c>
      <c r="F10" s="105">
        <f t="shared" si="6"/>
        <v>9350</v>
      </c>
      <c r="G10" s="105">
        <f t="shared" si="2"/>
        <v>3850</v>
      </c>
      <c r="H10" s="106">
        <f t="shared" si="3"/>
        <v>0</v>
      </c>
      <c r="I10" s="105">
        <f t="shared" si="4"/>
        <v>3850</v>
      </c>
    </row>
    <row r="11" spans="1:9" ht="20.25" x14ac:dyDescent="0.3">
      <c r="A11" s="103">
        <f t="shared" si="5"/>
        <v>8</v>
      </c>
      <c r="B11" s="203">
        <v>110</v>
      </c>
      <c r="C11" s="204">
        <v>120</v>
      </c>
      <c r="D11" s="104">
        <f t="shared" si="0"/>
        <v>13200</v>
      </c>
      <c r="E11" s="208">
        <f t="shared" si="1"/>
        <v>85</v>
      </c>
      <c r="F11" s="105">
        <f t="shared" si="6"/>
        <v>10200</v>
      </c>
      <c r="G11" s="105">
        <f t="shared" si="2"/>
        <v>3000</v>
      </c>
      <c r="H11" s="106">
        <f t="shared" si="3"/>
        <v>0</v>
      </c>
      <c r="I11" s="105">
        <f t="shared" si="4"/>
        <v>3000</v>
      </c>
    </row>
    <row r="12" spans="1:9" ht="20.25" x14ac:dyDescent="0.3">
      <c r="A12" s="103">
        <f t="shared" si="5"/>
        <v>9</v>
      </c>
      <c r="B12" s="203">
        <v>100</v>
      </c>
      <c r="C12" s="204">
        <v>130</v>
      </c>
      <c r="D12" s="104">
        <f t="shared" si="0"/>
        <v>13000</v>
      </c>
      <c r="E12" s="208">
        <f t="shared" si="1"/>
        <v>85</v>
      </c>
      <c r="F12" s="105">
        <f t="shared" si="6"/>
        <v>11050</v>
      </c>
      <c r="G12" s="105">
        <f t="shared" si="2"/>
        <v>1950</v>
      </c>
      <c r="H12" s="106">
        <f t="shared" si="3"/>
        <v>0</v>
      </c>
      <c r="I12" s="105">
        <f t="shared" si="4"/>
        <v>1950</v>
      </c>
    </row>
    <row r="13" spans="1:9" ht="20.25" x14ac:dyDescent="0.3">
      <c r="A13" s="103" t="str">
        <f t="shared" si="5"/>
        <v xml:space="preserve"> </v>
      </c>
      <c r="B13" s="203">
        <v>0</v>
      </c>
      <c r="C13" s="204">
        <v>0</v>
      </c>
      <c r="D13" s="104">
        <f t="shared" si="0"/>
        <v>0</v>
      </c>
      <c r="E13" s="208">
        <f t="shared" si="1"/>
        <v>0</v>
      </c>
      <c r="F13" s="105">
        <f t="shared" si="6"/>
        <v>0</v>
      </c>
      <c r="G13" s="105">
        <f t="shared" si="2"/>
        <v>0</v>
      </c>
      <c r="H13" s="106">
        <f t="shared" si="3"/>
        <v>0</v>
      </c>
      <c r="I13" s="105">
        <f t="shared" si="4"/>
        <v>0</v>
      </c>
    </row>
    <row r="14" spans="1:9" ht="20.25" x14ac:dyDescent="0.3">
      <c r="A14" s="103" t="str">
        <f t="shared" si="5"/>
        <v xml:space="preserve"> </v>
      </c>
      <c r="B14" s="203">
        <v>0</v>
      </c>
      <c r="C14" s="204">
        <v>0</v>
      </c>
      <c r="D14" s="104">
        <f t="shared" si="0"/>
        <v>0</v>
      </c>
      <c r="E14" s="208">
        <f>IF(B14=0,0,E13)</f>
        <v>0</v>
      </c>
      <c r="F14" s="105">
        <f t="shared" si="6"/>
        <v>0</v>
      </c>
      <c r="G14" s="105">
        <f t="shared" si="2"/>
        <v>0</v>
      </c>
      <c r="H14" s="106">
        <f>IF(A14=" ",0,$H$4)</f>
        <v>0</v>
      </c>
      <c r="I14" s="105">
        <f t="shared" si="4"/>
        <v>0</v>
      </c>
    </row>
    <row r="15" spans="1:9" ht="21" thickBot="1" x14ac:dyDescent="0.35">
      <c r="A15" s="103" t="str">
        <f t="shared" si="5"/>
        <v xml:space="preserve"> </v>
      </c>
      <c r="B15" s="205">
        <v>0</v>
      </c>
      <c r="C15" s="206">
        <v>0</v>
      </c>
      <c r="D15" s="107">
        <f t="shared" si="0"/>
        <v>0</v>
      </c>
      <c r="E15" s="208">
        <f t="shared" ref="E15" si="7">IF(B15=0,0,E14)</f>
        <v>0</v>
      </c>
      <c r="F15" s="105">
        <f t="shared" si="6"/>
        <v>0</v>
      </c>
      <c r="G15" s="108">
        <f t="shared" si="2"/>
        <v>0</v>
      </c>
      <c r="H15" s="106">
        <f>IF(A15=" ",0,$H$4)</f>
        <v>0</v>
      </c>
      <c r="I15" s="108">
        <f t="shared" si="4"/>
        <v>0</v>
      </c>
    </row>
    <row r="16" spans="1:9" ht="21" thickBot="1" x14ac:dyDescent="0.35">
      <c r="A16" s="109" t="s">
        <v>60</v>
      </c>
      <c r="B16" s="110">
        <f t="shared" ref="B16:G16" si="8">IF($I$4=$I$16,B4,IF($I$5=$I$16,B5,IF($I$5=$I$16,B5,IF($I$6=$I$16,B6,IF($I$7=$I$16,B7,IF($I$8=$I$16,B8,IF($I$9=$I$16,B9,IF($I$10=$I$16,B10,IF($I$11=$I$16,B11,IF($I$12=$I$16,B12,IF($I$13=$I$16,B13,IF($I$14=$I$16,B14,IF($I$15=$I$16,B15,0)))))))))))))</f>
        <v>130</v>
      </c>
      <c r="C16" s="110">
        <f t="shared" si="8"/>
        <v>90</v>
      </c>
      <c r="D16" s="110">
        <f t="shared" si="8"/>
        <v>11700</v>
      </c>
      <c r="E16" s="110">
        <f t="shared" si="8"/>
        <v>85</v>
      </c>
      <c r="F16" s="110">
        <f t="shared" si="8"/>
        <v>7650</v>
      </c>
      <c r="G16" s="110">
        <f t="shared" si="8"/>
        <v>4050</v>
      </c>
      <c r="H16" s="110">
        <f>IF($I$4=$I$16,H4,IF($I$5=$I$16,H5,IF($I$5=$I$16,H5,IF($I$6=$I$16,H6,IF($I$7=$I$16,H7,IF($I$8=$I$16,H8,IF($I$9=$I$16,H9,IF($I$10=$I$16,H10,IF($I$11=$I$16,H11,IF($I$12=$I$16,H12,IF($I$13=$I$16,H13,IF($I$14=$I$16,H14,IF($I$15=$I$16,H15,0)))))))))))))</f>
        <v>0</v>
      </c>
      <c r="I16" s="111">
        <f>MAX(I4:I15)</f>
        <v>4050</v>
      </c>
    </row>
    <row r="17" spans="1:9" x14ac:dyDescent="0.2">
      <c r="A17" s="223" t="str">
        <f>CONCATENATE("Den optimale pris er ",B16," kr., med en afætning på ",C16," stk. Dækningsbidraget er maksimeret og er på kr. ",G16,".")</f>
        <v>Den optimale pris er 130 kr., med en afætning på 90 stk. Dækningsbidraget er maksimeret og er på kr. 4050.</v>
      </c>
      <c r="B17" s="223"/>
      <c r="C17" s="223"/>
      <c r="D17" s="223"/>
      <c r="E17" s="223"/>
      <c r="F17" s="223"/>
      <c r="G17" s="223"/>
      <c r="H17" s="223"/>
      <c r="I17" s="223"/>
    </row>
    <row r="18" spans="1:9" x14ac:dyDescent="0.2">
      <c r="A18" s="223"/>
      <c r="B18" s="223"/>
      <c r="C18" s="223"/>
      <c r="D18" s="223"/>
      <c r="E18" s="223"/>
      <c r="F18" s="223"/>
      <c r="G18" s="223"/>
      <c r="H18" s="223"/>
      <c r="I18" s="223"/>
    </row>
    <row r="19" spans="1:9" x14ac:dyDescent="0.2">
      <c r="A19" s="223"/>
      <c r="B19" s="223"/>
      <c r="C19" s="223"/>
      <c r="D19" s="223"/>
      <c r="E19" s="223"/>
      <c r="F19" s="223"/>
      <c r="G19" s="223"/>
      <c r="H19" s="223"/>
      <c r="I19" s="223"/>
    </row>
    <row r="20" spans="1:9" ht="13.5" thickBot="1" x14ac:dyDescent="0.25"/>
    <row r="21" spans="1:9" ht="27" thickBot="1" x14ac:dyDescent="0.45">
      <c r="A21" s="220" t="s">
        <v>59</v>
      </c>
      <c r="B21" s="221"/>
      <c r="C21" s="221"/>
      <c r="D21" s="221"/>
      <c r="E21" s="221"/>
      <c r="F21" s="221"/>
      <c r="G21" s="221"/>
      <c r="H21" s="221"/>
      <c r="I21" s="222"/>
    </row>
    <row r="22" spans="1:9" ht="23.25" customHeight="1" thickBot="1" x14ac:dyDescent="0.3">
      <c r="A22" s="93" t="str">
        <f>A3</f>
        <v>Alternativ</v>
      </c>
      <c r="B22" s="94" t="s">
        <v>52</v>
      </c>
      <c r="C22" s="95" t="s">
        <v>1</v>
      </c>
      <c r="D22" s="95" t="s">
        <v>2</v>
      </c>
      <c r="E22" s="95" t="s">
        <v>55</v>
      </c>
      <c r="F22" s="95" t="s">
        <v>50</v>
      </c>
      <c r="G22" s="95" t="s">
        <v>49</v>
      </c>
      <c r="H22" s="96" t="s">
        <v>7</v>
      </c>
      <c r="I22" s="93" t="s">
        <v>54</v>
      </c>
    </row>
    <row r="23" spans="1:9" ht="30.75" x14ac:dyDescent="0.5">
      <c r="A23" s="209" t="str">
        <f>A4</f>
        <v>1</v>
      </c>
      <c r="B23" s="210">
        <f t="shared" ref="B23:C29" si="9">B4</f>
        <v>150</v>
      </c>
      <c r="C23" s="210">
        <f t="shared" si="9"/>
        <v>50</v>
      </c>
      <c r="D23" s="210">
        <f>C23*B23</f>
        <v>7500</v>
      </c>
      <c r="E23" s="210">
        <f>F4+H4</f>
        <v>4250</v>
      </c>
      <c r="F23" s="211">
        <f>D23/C23</f>
        <v>150</v>
      </c>
      <c r="G23" s="211">
        <f>E23/C23</f>
        <v>85</v>
      </c>
      <c r="H23" s="211">
        <f>F23-G23</f>
        <v>65</v>
      </c>
      <c r="I23" s="212">
        <f>D23-E23</f>
        <v>3250</v>
      </c>
    </row>
    <row r="24" spans="1:9" ht="30.75" x14ac:dyDescent="0.5">
      <c r="A24" s="213">
        <f>IF(B24=0," ",A23+1)</f>
        <v>2</v>
      </c>
      <c r="B24" s="214">
        <f t="shared" si="9"/>
        <v>145</v>
      </c>
      <c r="C24" s="214">
        <f t="shared" si="9"/>
        <v>60</v>
      </c>
      <c r="D24" s="214">
        <f t="shared" ref="D24:D34" si="10">C24*B24</f>
        <v>8700</v>
      </c>
      <c r="E24" s="214">
        <f t="shared" ref="E24:E34" si="11">F5+H5</f>
        <v>5100</v>
      </c>
      <c r="F24" s="215">
        <f>IF(C24=0,0,(D24-D23)/(C24-C23))</f>
        <v>120</v>
      </c>
      <c r="G24" s="215">
        <f>IF(C24=0,0,(E24-E23)/(C24-C23))</f>
        <v>85</v>
      </c>
      <c r="H24" s="215">
        <f t="shared" ref="H24:H34" si="12">F24-G24</f>
        <v>35</v>
      </c>
      <c r="I24" s="216">
        <f t="shared" ref="I24:I34" si="13">D24-E24</f>
        <v>3600</v>
      </c>
    </row>
    <row r="25" spans="1:9" ht="30.75" x14ac:dyDescent="0.5">
      <c r="A25" s="213">
        <f t="shared" ref="A25:A34" si="14">IF(B25=0," ",A24+1)</f>
        <v>3</v>
      </c>
      <c r="B25" s="214">
        <f t="shared" si="9"/>
        <v>140</v>
      </c>
      <c r="C25" s="214">
        <f t="shared" si="9"/>
        <v>70</v>
      </c>
      <c r="D25" s="214">
        <f t="shared" si="10"/>
        <v>9800</v>
      </c>
      <c r="E25" s="214">
        <f t="shared" si="11"/>
        <v>5950</v>
      </c>
      <c r="F25" s="215">
        <f t="shared" ref="F25:F34" si="15">IF(C25=0,0,(D25-D24)/(C25-C24))</f>
        <v>110</v>
      </c>
      <c r="G25" s="215">
        <f t="shared" ref="G25:G34" si="16">IF(C25=0,0,(E25-E24)/(C25-C24))</f>
        <v>85</v>
      </c>
      <c r="H25" s="215">
        <f t="shared" si="12"/>
        <v>25</v>
      </c>
      <c r="I25" s="216">
        <f t="shared" si="13"/>
        <v>3850</v>
      </c>
    </row>
    <row r="26" spans="1:9" ht="30.75" x14ac:dyDescent="0.5">
      <c r="A26" s="213">
        <f t="shared" si="14"/>
        <v>4</v>
      </c>
      <c r="B26" s="214">
        <f t="shared" si="9"/>
        <v>135</v>
      </c>
      <c r="C26" s="214">
        <f t="shared" si="9"/>
        <v>80</v>
      </c>
      <c r="D26" s="214">
        <f t="shared" si="10"/>
        <v>10800</v>
      </c>
      <c r="E26" s="214">
        <f t="shared" si="11"/>
        <v>6800</v>
      </c>
      <c r="F26" s="215">
        <f t="shared" si="15"/>
        <v>100</v>
      </c>
      <c r="G26" s="215">
        <f t="shared" si="16"/>
        <v>85</v>
      </c>
      <c r="H26" s="215">
        <f t="shared" si="12"/>
        <v>15</v>
      </c>
      <c r="I26" s="216">
        <f t="shared" si="13"/>
        <v>4000</v>
      </c>
    </row>
    <row r="27" spans="1:9" ht="30.75" x14ac:dyDescent="0.5">
      <c r="A27" s="213">
        <f t="shared" si="14"/>
        <v>5</v>
      </c>
      <c r="B27" s="214">
        <f t="shared" si="9"/>
        <v>130</v>
      </c>
      <c r="C27" s="214">
        <f t="shared" si="9"/>
        <v>90</v>
      </c>
      <c r="D27" s="214">
        <f t="shared" si="10"/>
        <v>11700</v>
      </c>
      <c r="E27" s="214">
        <f t="shared" si="11"/>
        <v>7650</v>
      </c>
      <c r="F27" s="215">
        <f t="shared" si="15"/>
        <v>90</v>
      </c>
      <c r="G27" s="215">
        <f t="shared" si="16"/>
        <v>85</v>
      </c>
      <c r="H27" s="215">
        <f t="shared" si="12"/>
        <v>5</v>
      </c>
      <c r="I27" s="216">
        <f t="shared" si="13"/>
        <v>4050</v>
      </c>
    </row>
    <row r="28" spans="1:9" ht="30.75" x14ac:dyDescent="0.5">
      <c r="A28" s="213">
        <f t="shared" si="14"/>
        <v>6</v>
      </c>
      <c r="B28" s="214">
        <f t="shared" si="9"/>
        <v>125</v>
      </c>
      <c r="C28" s="214">
        <f t="shared" si="9"/>
        <v>100</v>
      </c>
      <c r="D28" s="214">
        <f t="shared" si="10"/>
        <v>12500</v>
      </c>
      <c r="E28" s="214">
        <f t="shared" si="11"/>
        <v>8500</v>
      </c>
      <c r="F28" s="215">
        <f t="shared" si="15"/>
        <v>80</v>
      </c>
      <c r="G28" s="215">
        <f t="shared" si="16"/>
        <v>85</v>
      </c>
      <c r="H28" s="215">
        <f t="shared" si="12"/>
        <v>-5</v>
      </c>
      <c r="I28" s="216">
        <f t="shared" si="13"/>
        <v>4000</v>
      </c>
    </row>
    <row r="29" spans="1:9" ht="30.75" x14ac:dyDescent="0.5">
      <c r="A29" s="213">
        <f t="shared" si="14"/>
        <v>7</v>
      </c>
      <c r="B29" s="214">
        <f t="shared" si="9"/>
        <v>120</v>
      </c>
      <c r="C29" s="214">
        <f t="shared" si="9"/>
        <v>110</v>
      </c>
      <c r="D29" s="214">
        <f t="shared" si="10"/>
        <v>13200</v>
      </c>
      <c r="E29" s="214">
        <f t="shared" si="11"/>
        <v>9350</v>
      </c>
      <c r="F29" s="215">
        <f t="shared" si="15"/>
        <v>70</v>
      </c>
      <c r="G29" s="215">
        <f t="shared" si="16"/>
        <v>85</v>
      </c>
      <c r="H29" s="215">
        <f t="shared" si="12"/>
        <v>-15</v>
      </c>
      <c r="I29" s="216">
        <f t="shared" si="13"/>
        <v>3850</v>
      </c>
    </row>
    <row r="30" spans="1:9" ht="30.75" x14ac:dyDescent="0.5">
      <c r="A30" s="213">
        <f t="shared" si="14"/>
        <v>8</v>
      </c>
      <c r="B30" s="214">
        <f>B11</f>
        <v>110</v>
      </c>
      <c r="C30" s="214">
        <f t="shared" ref="C30:C34" si="17">C11</f>
        <v>120</v>
      </c>
      <c r="D30" s="214">
        <f t="shared" si="10"/>
        <v>13200</v>
      </c>
      <c r="E30" s="214">
        <f t="shared" si="11"/>
        <v>10200</v>
      </c>
      <c r="F30" s="215">
        <f t="shared" si="15"/>
        <v>0</v>
      </c>
      <c r="G30" s="215">
        <f t="shared" si="16"/>
        <v>85</v>
      </c>
      <c r="H30" s="215">
        <f t="shared" si="12"/>
        <v>-85</v>
      </c>
      <c r="I30" s="216">
        <f t="shared" si="13"/>
        <v>3000</v>
      </c>
    </row>
    <row r="31" spans="1:9" ht="30.75" x14ac:dyDescent="0.5">
      <c r="A31" s="213">
        <f t="shared" si="14"/>
        <v>9</v>
      </c>
      <c r="B31" s="214">
        <f t="shared" ref="B31:B32" si="18">B12</f>
        <v>100</v>
      </c>
      <c r="C31" s="214">
        <f t="shared" si="17"/>
        <v>130</v>
      </c>
      <c r="D31" s="214">
        <f t="shared" si="10"/>
        <v>13000</v>
      </c>
      <c r="E31" s="214">
        <f t="shared" si="11"/>
        <v>11050</v>
      </c>
      <c r="F31" s="215">
        <f t="shared" si="15"/>
        <v>-20</v>
      </c>
      <c r="G31" s="215">
        <f t="shared" si="16"/>
        <v>85</v>
      </c>
      <c r="H31" s="215">
        <f t="shared" si="12"/>
        <v>-105</v>
      </c>
      <c r="I31" s="216">
        <f t="shared" si="13"/>
        <v>1950</v>
      </c>
    </row>
    <row r="32" spans="1:9" ht="30.75" x14ac:dyDescent="0.5">
      <c r="A32" s="213" t="str">
        <f t="shared" si="14"/>
        <v xml:space="preserve"> </v>
      </c>
      <c r="B32" s="214">
        <f t="shared" si="18"/>
        <v>0</v>
      </c>
      <c r="C32" s="214">
        <f t="shared" si="17"/>
        <v>0</v>
      </c>
      <c r="D32" s="214">
        <f t="shared" si="10"/>
        <v>0</v>
      </c>
      <c r="E32" s="214">
        <f t="shared" si="11"/>
        <v>0</v>
      </c>
      <c r="F32" s="215">
        <f t="shared" si="15"/>
        <v>0</v>
      </c>
      <c r="G32" s="215">
        <f t="shared" si="16"/>
        <v>0</v>
      </c>
      <c r="H32" s="215">
        <f t="shared" si="12"/>
        <v>0</v>
      </c>
      <c r="I32" s="216">
        <f t="shared" si="13"/>
        <v>0</v>
      </c>
    </row>
    <row r="33" spans="1:9" ht="30.75" x14ac:dyDescent="0.5">
      <c r="A33" s="213" t="str">
        <f t="shared" si="14"/>
        <v xml:space="preserve"> </v>
      </c>
      <c r="B33" s="214">
        <f>B14</f>
        <v>0</v>
      </c>
      <c r="C33" s="214">
        <f t="shared" si="17"/>
        <v>0</v>
      </c>
      <c r="D33" s="214">
        <f t="shared" si="10"/>
        <v>0</v>
      </c>
      <c r="E33" s="214">
        <f t="shared" si="11"/>
        <v>0</v>
      </c>
      <c r="F33" s="215">
        <f t="shared" si="15"/>
        <v>0</v>
      </c>
      <c r="G33" s="215">
        <f t="shared" si="16"/>
        <v>0</v>
      </c>
      <c r="H33" s="215">
        <f t="shared" si="12"/>
        <v>0</v>
      </c>
      <c r="I33" s="216">
        <f t="shared" si="13"/>
        <v>0</v>
      </c>
    </row>
    <row r="34" spans="1:9" ht="31.5" thickBot="1" x14ac:dyDescent="0.55000000000000004">
      <c r="A34" s="213" t="str">
        <f t="shared" si="14"/>
        <v xml:space="preserve"> </v>
      </c>
      <c r="B34" s="217">
        <f>B15</f>
        <v>0</v>
      </c>
      <c r="C34" s="217">
        <f t="shared" si="17"/>
        <v>0</v>
      </c>
      <c r="D34" s="217">
        <f t="shared" si="10"/>
        <v>0</v>
      </c>
      <c r="E34" s="217">
        <f t="shared" si="11"/>
        <v>0</v>
      </c>
      <c r="F34" s="218">
        <f t="shared" si="15"/>
        <v>0</v>
      </c>
      <c r="G34" s="218">
        <f t="shared" si="16"/>
        <v>0</v>
      </c>
      <c r="H34" s="218">
        <f t="shared" si="12"/>
        <v>0</v>
      </c>
      <c r="I34" s="219">
        <f t="shared" si="13"/>
        <v>0</v>
      </c>
    </row>
    <row r="35" spans="1:9" ht="21" thickBot="1" x14ac:dyDescent="0.35">
      <c r="A35" s="109" t="s">
        <v>60</v>
      </c>
      <c r="B35" s="110">
        <f t="shared" ref="B35:C35" si="19">IF($I$23=$I$35,B23,IF($I$24=$I$35,B24,IF($I$25=$I$35,B25,IF($I$26=$I$35,B26,IF($I$27=$I$35,B27,IF($I$28=$I$35,B28,IF($I$29=$I$35,B29,IF($I$30=$I$35,B30,IF($I$31=$I$35,B31,IF($I$32=$I$35,B32,IF($I$33=$I$35,B33,IF($I$34=$I$35,B34))))))))))))</f>
        <v>130</v>
      </c>
      <c r="C35" s="110">
        <f t="shared" si="19"/>
        <v>90</v>
      </c>
      <c r="D35" s="110">
        <f>IF($I$23=$I$35,D23,IF($I$24=$I$35,D24,IF($I$25=$I$35,D25,IF($I$26=$I$35,D26,IF($I$27=$I$35,D27,IF($I$28=$I$35,D28,IF($I$29=$I$35,D29,IF($I$30=$I$35,D30,IF($I$31=$I$35,D31,IF($I$32=$I$35,D32,IF($I$33=$I$35,D33,IF($I$34=$I$35,D34))))))))))))</f>
        <v>11700</v>
      </c>
      <c r="E35" s="110">
        <f>IF($I$23=$I$35,E23,IF($I$24=$I$35,E24,IF($I$25=$I$35,E25,IF($I$26=$I$35,E26,IF($I$27=$I$35,E27,IF($I$28=$I$35,E28,IF($I$29=$I$35,E29,IF($I$30=$I$35,E30,IF($I$31=$I$35,E31,IF($I$32=$I$35,E32,IF($I$33=$I$35,E33,IF($I$34=$I$35,E34))))))))))))</f>
        <v>7650</v>
      </c>
      <c r="F35" s="110">
        <f>IF($I$23=$I$35,F23,IF($I$24=$I$35,F24,IF($I$25=$I$35,F25,IF($I$26=$I$35,F26,IF($I$27=$I$35,F27,IF($I$28=$I$35,F28,IF($I$29=$I$35,F29,IF($I$30=$I$35,F30,IF($I$31=$I$35,F31,IF($I$32=$I$35,F32,IF($I$33=$I$35,F33,IF($I$34=$I$35,F34))))))))))))</f>
        <v>90</v>
      </c>
      <c r="G35" s="110">
        <f>IF($I$23=$I$35,G23,IF($I$24=$I$35,G24,IF($I$25=$I$35,G25,IF($I$26=$I$35,G26,IF($I$27=$I$35,G27,IF($I$28=$I$35,G28,IF($I$29=$I$35,G29,IF($I$30=$I$35,G30,IF($I$31=$I$35,G31,IF($I$32=$I$35,G32,IF($I$33=$I$35,G33,IF($I$34=$I$35,G34))))))))))))</f>
        <v>85</v>
      </c>
      <c r="H35" s="110">
        <f>IF($I$23=$I$35,H23,IF($I$24=$I$35,H24,IF($I$25=$I$35,H25,IF($I$26=$I$35,H26,IF($I$27=$I$35,H27,IF($I$28=$I$35,H28,IF($I$29=$I$35,H29,IF($I$30=$I$35,H30,IF($I$31=$I$35,H31,IF($I$32=$I$35,H32,IF($I$33=$I$35,H33,IF($I$34=$I$35,H34))))))))))))</f>
        <v>5</v>
      </c>
      <c r="I35" s="111">
        <f>MAX(I23:I34)</f>
        <v>4050</v>
      </c>
    </row>
    <row r="36" spans="1:9" ht="21" hidden="1" thickBot="1" x14ac:dyDescent="0.35">
      <c r="B36" s="110">
        <f>IF($I$23=$I$35,B24,IF($I$24=$I$35,B25,IF($I$25=$I$35,B26,IF($I$26=$I$35,B27,IF($I$27=$I$35,B28,IF($I$28=$I$35,B29,IF($I$29=$I$35,B30,IF($I$30=$I$35,B31,IF($I$31=$I$35,B32,IF($I$32=$I$35,B33,IF($I$33=$I$35,B34)))))))))))</f>
        <v>125</v>
      </c>
      <c r="C36" s="110">
        <f>IF($I$23=$I$35,C24-C23,IF($I$24=$I$35,C25-C24,IF($I$25=$I$35,C26-C25,IF($I$26=$I$35,C27-C26,IF($I$27=$I$35,C28-C27,IF($I$28=$I$35,C29-C28,IF($I$29=$I$35,C30-C29,IF($I$30=$I$35,C31-C30,IF($I$31=$I$35,C32-C31,IF($I$32=$I$35,C33-C32,IF($I$33=$I$35,C34-C33)))))))))))</f>
        <v>10</v>
      </c>
      <c r="H36" s="110">
        <f>IF($I$23=$I$35,H24,IF($I$24=$I$35,H25,IF($I$25=$I$35,H26,IF($I$26=$I$35,H27,IF($I$27=$I$35,H28,IF($I$28=$I$35,H29,IF($I$29=$I$35,H30,IF($I$30=$I$35,H31,IF($I$31=$I$35,H32,IF($I$32=$I$35,H33,IF($I$33=$I$35,H34)))))))))))</f>
        <v>-5</v>
      </c>
    </row>
    <row r="37" spans="1:9" ht="12.75" customHeight="1" x14ac:dyDescent="0.2">
      <c r="A37" s="224" t="str">
        <f>CONCATENATE("Hvis der sælges mere end ",C35," stk. bliver differensbidraget negativt og dækningsbidraget falder. Hvis prisen sænkes fra ",B35," til ",B36," øges afsætningen med ",C36," stk. Men da differensbidraget er negativt med ",ROUND(H36,1)*-1," falder dækningsbidraget med (",C36," * ",ROUND(H36,1)*-1,") i alt ",C36*H36*-1," kr. Den optimale pris er derfor ",B35," kr. med en optimal afsætning på ",C35," stk. og et maksimalt dækningsbidrag på kr. ",I35,".")</f>
        <v>Hvis der sælges mere end 90 stk. bliver differensbidraget negativt og dækningsbidraget falder. Hvis prisen sænkes fra 130 til 125 øges afsætningen med 10 stk. Men da differensbidraget er negativt med 5 falder dækningsbidraget med (10 * 5) i alt 50 kr. Den optimale pris er derfor 130 kr. med en optimal afsætning på 90 stk. og et maksimalt dækningsbidrag på kr. 4050.</v>
      </c>
      <c r="B37" s="224"/>
      <c r="C37" s="224"/>
      <c r="D37" s="224"/>
      <c r="E37" s="224"/>
      <c r="F37" s="224"/>
      <c r="G37" s="224"/>
      <c r="H37" s="224"/>
      <c r="I37" s="224"/>
    </row>
    <row r="38" spans="1:9" ht="12.75" customHeight="1" x14ac:dyDescent="0.2">
      <c r="A38" s="224"/>
      <c r="B38" s="224"/>
      <c r="C38" s="224"/>
      <c r="D38" s="224"/>
      <c r="E38" s="224"/>
      <c r="F38" s="224"/>
      <c r="G38" s="224"/>
      <c r="H38" s="224"/>
      <c r="I38" s="224"/>
    </row>
    <row r="39" spans="1:9" ht="12.75" customHeight="1" x14ac:dyDescent="0.2">
      <c r="A39" s="224"/>
      <c r="B39" s="224"/>
      <c r="C39" s="224"/>
      <c r="D39" s="224"/>
      <c r="E39" s="224"/>
      <c r="F39" s="224"/>
      <c r="G39" s="224"/>
      <c r="H39" s="224"/>
      <c r="I39" s="224"/>
    </row>
    <row r="40" spans="1:9" x14ac:dyDescent="0.2">
      <c r="A40" s="224"/>
      <c r="B40" s="224"/>
      <c r="C40" s="224"/>
      <c r="D40" s="224"/>
      <c r="E40" s="224"/>
      <c r="F40" s="224"/>
      <c r="G40" s="224"/>
      <c r="H40" s="224"/>
      <c r="I40" s="224"/>
    </row>
    <row r="41" spans="1:9" x14ac:dyDescent="0.2">
      <c r="A41" s="224"/>
      <c r="B41" s="224"/>
      <c r="C41" s="224"/>
      <c r="D41" s="224"/>
      <c r="E41" s="224"/>
      <c r="F41" s="224"/>
      <c r="G41" s="224"/>
      <c r="H41" s="224"/>
      <c r="I41" s="224"/>
    </row>
    <row r="42" spans="1:9" x14ac:dyDescent="0.2">
      <c r="A42" s="224"/>
      <c r="B42" s="224"/>
      <c r="C42" s="224"/>
      <c r="D42" s="224"/>
      <c r="E42" s="224"/>
      <c r="F42" s="224"/>
      <c r="G42" s="224"/>
      <c r="H42" s="224"/>
      <c r="I42" s="224"/>
    </row>
  </sheetData>
  <mergeCells count="4">
    <mergeCell ref="A2:I2"/>
    <mergeCell ref="A17:I19"/>
    <mergeCell ref="A21:I21"/>
    <mergeCell ref="A37:I42"/>
  </mergeCells>
  <pageMargins left="0.74803149606299213" right="0.74803149606299213" top="0.98425196850393704" bottom="0.98425196850393704" header="0" footer="0"/>
  <pageSetup paperSize="9" scale="52"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11"/>
  <sheetViews>
    <sheetView zoomScale="99" zoomScaleNormal="100" workbookViewId="0">
      <selection activeCell="B2" sqref="B2"/>
    </sheetView>
  </sheetViews>
  <sheetFormatPr defaultRowHeight="15" x14ac:dyDescent="0.25"/>
  <cols>
    <col min="1" max="1" width="21" customWidth="1"/>
    <col min="2" max="2" width="17.140625" customWidth="1"/>
    <col min="3" max="3" width="11.85546875" customWidth="1"/>
    <col min="4" max="4" width="11.85546875" hidden="1" customWidth="1"/>
    <col min="5" max="5" width="15.7109375" customWidth="1"/>
    <col min="6" max="6" width="11.7109375" customWidth="1"/>
    <col min="7" max="7" width="16.7109375" customWidth="1"/>
    <col min="8" max="8" width="6.7109375" hidden="1" customWidth="1"/>
    <col min="9" max="9" width="14.28515625" customWidth="1"/>
    <col min="10" max="10" width="15.140625" customWidth="1"/>
    <col min="11" max="11" width="14" customWidth="1"/>
    <col min="12" max="12" width="23.28515625" bestFit="1" customWidth="1"/>
    <col min="13" max="13" width="12.7109375" customWidth="1"/>
  </cols>
  <sheetData>
    <row r="1" spans="1:13" x14ac:dyDescent="0.25">
      <c r="A1" t="s">
        <v>45</v>
      </c>
    </row>
    <row r="2" spans="1:13" x14ac:dyDescent="0.25">
      <c r="A2" t="s">
        <v>29</v>
      </c>
      <c r="B2" s="170">
        <v>1200</v>
      </c>
      <c r="C2" t="s">
        <v>21</v>
      </c>
    </row>
    <row r="3" spans="1:13" x14ac:dyDescent="0.25">
      <c r="A3" t="s">
        <v>30</v>
      </c>
      <c r="B3" s="170">
        <v>650</v>
      </c>
      <c r="C3" t="s">
        <v>21</v>
      </c>
    </row>
    <row r="4" spans="1:13" x14ac:dyDescent="0.25">
      <c r="A4" t="s">
        <v>31</v>
      </c>
      <c r="B4" s="170">
        <v>250</v>
      </c>
      <c r="C4" t="s">
        <v>25</v>
      </c>
    </row>
    <row r="5" spans="1:13" x14ac:dyDescent="0.25">
      <c r="A5" s="11"/>
      <c r="B5" s="35"/>
      <c r="L5" s="49"/>
    </row>
    <row r="6" spans="1:13" x14ac:dyDescent="0.25">
      <c r="A6" s="34" t="s">
        <v>26</v>
      </c>
      <c r="B6" s="180" t="s">
        <v>62</v>
      </c>
      <c r="E6" s="185" t="s">
        <v>63</v>
      </c>
      <c r="G6" s="190" t="s">
        <v>65</v>
      </c>
      <c r="H6" s="52"/>
      <c r="J6" s="195" t="s">
        <v>64</v>
      </c>
    </row>
    <row r="7" spans="1:13" x14ac:dyDescent="0.25">
      <c r="A7" t="s">
        <v>24</v>
      </c>
      <c r="B7" s="169">
        <f>332-40</f>
        <v>292</v>
      </c>
      <c r="C7" t="s">
        <v>25</v>
      </c>
      <c r="E7" s="178">
        <f>290-35</f>
        <v>255</v>
      </c>
      <c r="F7" t="str">
        <f>C7</f>
        <v>kr.</v>
      </c>
      <c r="G7" s="179">
        <f>B7+20</f>
        <v>312</v>
      </c>
      <c r="H7" s="51"/>
      <c r="I7" t="str">
        <f>F7</f>
        <v>kr.</v>
      </c>
      <c r="J7" s="196">
        <f>E7</f>
        <v>255</v>
      </c>
      <c r="K7" t="str">
        <f>I7</f>
        <v>kr.</v>
      </c>
    </row>
    <row r="8" spans="1:13" x14ac:dyDescent="0.25">
      <c r="A8" t="s">
        <v>20</v>
      </c>
      <c r="B8" s="169">
        <v>0</v>
      </c>
      <c r="C8" t="s">
        <v>25</v>
      </c>
      <c r="E8" s="178">
        <v>0</v>
      </c>
      <c r="F8" t="str">
        <f>C8</f>
        <v>kr.</v>
      </c>
      <c r="G8" s="179"/>
      <c r="H8" s="51"/>
      <c r="I8" t="str">
        <f>F8</f>
        <v>kr.</v>
      </c>
      <c r="J8" s="196">
        <v>0</v>
      </c>
      <c r="K8" t="str">
        <f>I8</f>
        <v>kr.</v>
      </c>
    </row>
    <row r="9" spans="1:13" x14ac:dyDescent="0.25">
      <c r="A9" t="s">
        <v>22</v>
      </c>
      <c r="B9" s="169">
        <v>15</v>
      </c>
      <c r="C9" t="s">
        <v>23</v>
      </c>
      <c r="E9" s="178">
        <v>15</v>
      </c>
      <c r="F9" t="str">
        <f>C9</f>
        <v>min.</v>
      </c>
      <c r="G9" s="179">
        <v>15</v>
      </c>
      <c r="H9" s="51"/>
      <c r="I9" t="str">
        <f>F9</f>
        <v>min.</v>
      </c>
      <c r="J9" s="196">
        <v>15</v>
      </c>
      <c r="K9" t="str">
        <f>I9</f>
        <v>min.</v>
      </c>
    </row>
    <row r="10" spans="1:13" ht="15.75" thickBot="1" x14ac:dyDescent="0.3">
      <c r="A10" s="11"/>
      <c r="B10" s="11"/>
      <c r="C10" s="11"/>
      <c r="D10" s="11"/>
      <c r="E10" s="35"/>
      <c r="F10" s="11"/>
      <c r="G10" s="35"/>
      <c r="H10" s="35"/>
    </row>
    <row r="11" spans="1:13" ht="30.75" thickBot="1" x14ac:dyDescent="0.3">
      <c r="A11" s="36" t="s">
        <v>32</v>
      </c>
      <c r="B11" s="37" t="s">
        <v>0</v>
      </c>
      <c r="C11" s="37" t="s">
        <v>1</v>
      </c>
      <c r="D11" s="37"/>
      <c r="E11" s="37" t="s">
        <v>2</v>
      </c>
      <c r="F11" s="37" t="s">
        <v>3</v>
      </c>
      <c r="G11" s="38" t="s">
        <v>19</v>
      </c>
      <c r="H11" s="38"/>
      <c r="I11" s="38" t="s">
        <v>20</v>
      </c>
      <c r="J11" s="38" t="s">
        <v>27</v>
      </c>
      <c r="K11" s="38" t="s">
        <v>21</v>
      </c>
      <c r="L11" s="39" t="s">
        <v>28</v>
      </c>
      <c r="M11" s="66" t="s">
        <v>16</v>
      </c>
    </row>
    <row r="12" spans="1:13" ht="26.25" x14ac:dyDescent="0.35">
      <c r="A12" s="13" t="str">
        <f>IF(B12=0," ",CONCATENATE($B$6," 1"))</f>
        <v>STRØRIK 1</v>
      </c>
      <c r="B12" s="181">
        <v>775</v>
      </c>
      <c r="C12" s="181">
        <v>2300</v>
      </c>
      <c r="D12" s="53"/>
      <c r="E12" s="40">
        <f t="shared" ref="E12:E51" si="0">B12*C12</f>
        <v>1782500</v>
      </c>
      <c r="F12" s="41">
        <f t="shared" ref="F12:F21" si="1">IF(B12=0,0,$B$7)</f>
        <v>292</v>
      </c>
      <c r="G12" s="40">
        <f>F12*C12</f>
        <v>671600</v>
      </c>
      <c r="H12" s="40"/>
      <c r="I12" s="41">
        <f t="shared" ref="I12:I21" si="2">IF(B12=0,0,$B$8)</f>
        <v>0</v>
      </c>
      <c r="J12" s="42">
        <f>E12-G12-I12</f>
        <v>1110900</v>
      </c>
      <c r="K12" s="42">
        <f t="shared" ref="K12:K21" si="3">C12*$B$9/60</f>
        <v>575</v>
      </c>
      <c r="L12" s="124">
        <f>IF(B12=0," ",J12/K12)</f>
        <v>1932</v>
      </c>
      <c r="M12" s="87">
        <f t="shared" ref="M12:M51" si="4">IF(A12=" "," ",RANK(L12,$L$12:$L$51))</f>
        <v>1</v>
      </c>
    </row>
    <row r="13" spans="1:13" ht="26.25" x14ac:dyDescent="0.25">
      <c r="A13" s="16" t="str">
        <f>IF(B13=0," ",CONCATENATE($B$6," 2"))</f>
        <v>STRØRIK 2</v>
      </c>
      <c r="B13" s="182">
        <v>745</v>
      </c>
      <c r="C13" s="182">
        <v>2500</v>
      </c>
      <c r="D13" s="54"/>
      <c r="E13" s="43">
        <f t="shared" si="0"/>
        <v>1862500</v>
      </c>
      <c r="F13" s="43">
        <f t="shared" si="1"/>
        <v>292</v>
      </c>
      <c r="G13" s="43">
        <f t="shared" ref="G13" si="5">F13*C13</f>
        <v>730000</v>
      </c>
      <c r="H13" s="43"/>
      <c r="I13" s="43">
        <f t="shared" si="2"/>
        <v>0</v>
      </c>
      <c r="J13" s="44">
        <f t="shared" ref="J13:J21" si="6">E13-G13-I13</f>
        <v>1132500</v>
      </c>
      <c r="K13" s="44">
        <f t="shared" si="3"/>
        <v>625</v>
      </c>
      <c r="L13" s="123">
        <f t="shared" ref="L13:L21" si="7">IF(B13=0," ",(J13-J12)/(K13-K12))</f>
        <v>432</v>
      </c>
      <c r="M13" s="125">
        <f t="shared" si="4"/>
        <v>7</v>
      </c>
    </row>
    <row r="14" spans="1:13" ht="26.25" x14ac:dyDescent="0.25">
      <c r="A14" s="16" t="str">
        <f>IF(B14=0," ",CONCATENATE($B$6," 3"))</f>
        <v>STRØRIK 3</v>
      </c>
      <c r="B14" s="182">
        <v>700</v>
      </c>
      <c r="C14" s="182">
        <v>2800</v>
      </c>
      <c r="D14" s="54"/>
      <c r="E14" s="43">
        <f t="shared" si="0"/>
        <v>1960000</v>
      </c>
      <c r="F14" s="43">
        <f t="shared" si="1"/>
        <v>292</v>
      </c>
      <c r="G14" s="43">
        <f t="shared" ref="G14:G15" si="8">F14*C14</f>
        <v>817600</v>
      </c>
      <c r="H14" s="43"/>
      <c r="I14" s="43">
        <f t="shared" si="2"/>
        <v>0</v>
      </c>
      <c r="J14" s="44">
        <f t="shared" si="6"/>
        <v>1142400</v>
      </c>
      <c r="K14" s="44">
        <f t="shared" si="3"/>
        <v>700</v>
      </c>
      <c r="L14" s="123">
        <f t="shared" si="7"/>
        <v>132</v>
      </c>
      <c r="M14" s="125">
        <f t="shared" si="4"/>
        <v>8</v>
      </c>
    </row>
    <row r="15" spans="1:13" ht="26.25" x14ac:dyDescent="0.25">
      <c r="A15" s="16" t="str">
        <f>IF(B15=0," ",CONCATENATE($B$6," 4"))</f>
        <v xml:space="preserve"> </v>
      </c>
      <c r="B15" s="182"/>
      <c r="C15" s="182"/>
      <c r="D15" s="54"/>
      <c r="E15" s="43">
        <f t="shared" si="0"/>
        <v>0</v>
      </c>
      <c r="F15" s="43">
        <f t="shared" si="1"/>
        <v>0</v>
      </c>
      <c r="G15" s="43">
        <f t="shared" si="8"/>
        <v>0</v>
      </c>
      <c r="H15" s="43"/>
      <c r="I15" s="43">
        <f t="shared" si="2"/>
        <v>0</v>
      </c>
      <c r="J15" s="44">
        <f t="shared" si="6"/>
        <v>0</v>
      </c>
      <c r="K15" s="44">
        <f t="shared" si="3"/>
        <v>0</v>
      </c>
      <c r="L15" s="123" t="str">
        <f t="shared" si="7"/>
        <v xml:space="preserve"> </v>
      </c>
      <c r="M15" s="125" t="str">
        <f t="shared" si="4"/>
        <v xml:space="preserve"> </v>
      </c>
    </row>
    <row r="16" spans="1:13" ht="26.25" x14ac:dyDescent="0.25">
      <c r="A16" s="16" t="str">
        <f>IF(B16=0," ",CONCATENATE($B$6," 5"))</f>
        <v xml:space="preserve"> </v>
      </c>
      <c r="B16" s="182"/>
      <c r="C16" s="182"/>
      <c r="D16" s="54"/>
      <c r="E16" s="43">
        <f t="shared" si="0"/>
        <v>0</v>
      </c>
      <c r="F16" s="43">
        <f t="shared" si="1"/>
        <v>0</v>
      </c>
      <c r="G16" s="43">
        <f>F16*C16</f>
        <v>0</v>
      </c>
      <c r="H16" s="43"/>
      <c r="I16" s="43">
        <f t="shared" si="2"/>
        <v>0</v>
      </c>
      <c r="J16" s="44">
        <f t="shared" si="6"/>
        <v>0</v>
      </c>
      <c r="K16" s="44">
        <f t="shared" si="3"/>
        <v>0</v>
      </c>
      <c r="L16" s="123" t="str">
        <f t="shared" si="7"/>
        <v xml:space="preserve"> </v>
      </c>
      <c r="M16" s="125" t="str">
        <f t="shared" si="4"/>
        <v xml:space="preserve"> </v>
      </c>
    </row>
    <row r="17" spans="1:13" ht="26.25" x14ac:dyDescent="0.25">
      <c r="A17" s="16" t="str">
        <f>IF(B17=0," ",CONCATENATE($B$6," 6"))</f>
        <v xml:space="preserve"> </v>
      </c>
      <c r="B17" s="182"/>
      <c r="C17" s="182"/>
      <c r="D17" s="54"/>
      <c r="E17" s="43">
        <f t="shared" si="0"/>
        <v>0</v>
      </c>
      <c r="F17" s="43">
        <f t="shared" si="1"/>
        <v>0</v>
      </c>
      <c r="G17" s="43">
        <f t="shared" ref="G17:G21" si="9">F17*C17</f>
        <v>0</v>
      </c>
      <c r="H17" s="43"/>
      <c r="I17" s="43">
        <f t="shared" si="2"/>
        <v>0</v>
      </c>
      <c r="J17" s="44">
        <f t="shared" si="6"/>
        <v>0</v>
      </c>
      <c r="K17" s="44">
        <f t="shared" si="3"/>
        <v>0</v>
      </c>
      <c r="L17" s="123" t="str">
        <f t="shared" si="7"/>
        <v xml:space="preserve"> </v>
      </c>
      <c r="M17" s="125" t="str">
        <f t="shared" si="4"/>
        <v xml:space="preserve"> </v>
      </c>
    </row>
    <row r="18" spans="1:13" ht="26.25" x14ac:dyDescent="0.25">
      <c r="A18" s="16" t="str">
        <f>IF(B18=0," ",CONCATENATE($B$6," 7"))</f>
        <v xml:space="preserve"> </v>
      </c>
      <c r="B18" s="182"/>
      <c r="C18" s="182"/>
      <c r="D18" s="54"/>
      <c r="E18" s="43">
        <f t="shared" si="0"/>
        <v>0</v>
      </c>
      <c r="F18" s="43">
        <f t="shared" si="1"/>
        <v>0</v>
      </c>
      <c r="G18" s="43">
        <f t="shared" si="9"/>
        <v>0</v>
      </c>
      <c r="H18" s="43"/>
      <c r="I18" s="43">
        <f t="shared" si="2"/>
        <v>0</v>
      </c>
      <c r="J18" s="44">
        <f t="shared" si="6"/>
        <v>0</v>
      </c>
      <c r="K18" s="44">
        <f t="shared" si="3"/>
        <v>0</v>
      </c>
      <c r="L18" s="123" t="str">
        <f t="shared" si="7"/>
        <v xml:space="preserve"> </v>
      </c>
      <c r="M18" s="125" t="str">
        <f t="shared" si="4"/>
        <v xml:space="preserve"> </v>
      </c>
    </row>
    <row r="19" spans="1:13" ht="26.25" x14ac:dyDescent="0.25">
      <c r="A19" s="16" t="str">
        <f>IF(B19=0," ",CONCATENATE($B$6," 8"))</f>
        <v xml:space="preserve"> </v>
      </c>
      <c r="B19" s="182"/>
      <c r="C19" s="182"/>
      <c r="D19" s="54"/>
      <c r="E19" s="43">
        <f t="shared" si="0"/>
        <v>0</v>
      </c>
      <c r="F19" s="43">
        <f t="shared" si="1"/>
        <v>0</v>
      </c>
      <c r="G19" s="43">
        <f t="shared" si="9"/>
        <v>0</v>
      </c>
      <c r="H19" s="43"/>
      <c r="I19" s="43">
        <f t="shared" si="2"/>
        <v>0</v>
      </c>
      <c r="J19" s="44">
        <f t="shared" si="6"/>
        <v>0</v>
      </c>
      <c r="K19" s="44">
        <f t="shared" si="3"/>
        <v>0</v>
      </c>
      <c r="L19" s="123" t="str">
        <f t="shared" si="7"/>
        <v xml:space="preserve"> </v>
      </c>
      <c r="M19" s="125" t="str">
        <f t="shared" si="4"/>
        <v xml:space="preserve"> </v>
      </c>
    </row>
    <row r="20" spans="1:13" ht="26.25" x14ac:dyDescent="0.25">
      <c r="A20" s="16" t="str">
        <f>IF(B20=0," ",CONCATENATE($B$6," 9"))</f>
        <v xml:space="preserve"> </v>
      </c>
      <c r="B20" s="182"/>
      <c r="C20" s="182"/>
      <c r="D20" s="54"/>
      <c r="E20" s="43">
        <f t="shared" si="0"/>
        <v>0</v>
      </c>
      <c r="F20" s="43">
        <f t="shared" si="1"/>
        <v>0</v>
      </c>
      <c r="G20" s="43">
        <f t="shared" si="9"/>
        <v>0</v>
      </c>
      <c r="H20" s="43"/>
      <c r="I20" s="43">
        <f t="shared" si="2"/>
        <v>0</v>
      </c>
      <c r="J20" s="44">
        <f t="shared" si="6"/>
        <v>0</v>
      </c>
      <c r="K20" s="44">
        <f t="shared" si="3"/>
        <v>0</v>
      </c>
      <c r="L20" s="123" t="str">
        <f t="shared" si="7"/>
        <v xml:space="preserve"> </v>
      </c>
      <c r="M20" s="125" t="str">
        <f t="shared" si="4"/>
        <v xml:space="preserve"> </v>
      </c>
    </row>
    <row r="21" spans="1:13" ht="27" thickBot="1" x14ac:dyDescent="0.3">
      <c r="A21" s="127" t="str">
        <f>IF(B21=0," ",CONCATENATE($B$6," 10"))</f>
        <v xml:space="preserve"> </v>
      </c>
      <c r="B21" s="183"/>
      <c r="C21" s="183"/>
      <c r="D21" s="63"/>
      <c r="E21" s="64">
        <f t="shared" si="0"/>
        <v>0</v>
      </c>
      <c r="F21" s="64">
        <f t="shared" si="1"/>
        <v>0</v>
      </c>
      <c r="G21" s="64">
        <f t="shared" si="9"/>
        <v>0</v>
      </c>
      <c r="H21" s="64"/>
      <c r="I21" s="64">
        <f t="shared" si="2"/>
        <v>0</v>
      </c>
      <c r="J21" s="128">
        <f t="shared" si="6"/>
        <v>0</v>
      </c>
      <c r="K21" s="129">
        <f t="shared" si="3"/>
        <v>0</v>
      </c>
      <c r="L21" s="130" t="str">
        <f t="shared" si="7"/>
        <v xml:space="preserve"> </v>
      </c>
      <c r="M21" s="131" t="str">
        <f t="shared" si="4"/>
        <v xml:space="preserve"> </v>
      </c>
    </row>
    <row r="22" spans="1:13" ht="26.25" x14ac:dyDescent="0.35">
      <c r="A22" s="13" t="str">
        <f>IF(B22=0," ",CONCATENATE($E$6," 1"))</f>
        <v>TRILLE 1</v>
      </c>
      <c r="B22" s="186">
        <v>710</v>
      </c>
      <c r="C22" s="186">
        <v>1200</v>
      </c>
      <c r="D22" s="53"/>
      <c r="E22" s="40">
        <f t="shared" si="0"/>
        <v>852000</v>
      </c>
      <c r="F22" s="41">
        <f t="shared" ref="F22:F31" si="10">IF(B22=0,0,$E$7)</f>
        <v>255</v>
      </c>
      <c r="G22" s="40">
        <f>F22*C22</f>
        <v>306000</v>
      </c>
      <c r="H22" s="40"/>
      <c r="I22" s="41">
        <f t="shared" ref="I22:I31" si="11">IF(B22=0,0,$E$8)</f>
        <v>0</v>
      </c>
      <c r="J22" s="42">
        <f>E22-G22-I22</f>
        <v>546000</v>
      </c>
      <c r="K22" s="42">
        <f>C22*$E$9/60</f>
        <v>300</v>
      </c>
      <c r="L22" s="124">
        <f>IF(B22=0," ",J22/K22)</f>
        <v>1820</v>
      </c>
      <c r="M22" s="87">
        <f t="shared" si="4"/>
        <v>2</v>
      </c>
    </row>
    <row r="23" spans="1:13" ht="26.25" x14ac:dyDescent="0.25">
      <c r="A23" s="16" t="str">
        <f>IF(B23=0," ",CONCATENATE($E$6," 2"))</f>
        <v>TRILLE 2</v>
      </c>
      <c r="B23" s="187">
        <v>690</v>
      </c>
      <c r="C23" s="187">
        <v>1500</v>
      </c>
      <c r="D23" s="54"/>
      <c r="E23" s="43">
        <f t="shared" si="0"/>
        <v>1035000</v>
      </c>
      <c r="F23" s="43">
        <f t="shared" si="10"/>
        <v>255</v>
      </c>
      <c r="G23" s="43">
        <f t="shared" ref="G23:G31" si="12">F23*C23</f>
        <v>382500</v>
      </c>
      <c r="H23" s="43"/>
      <c r="I23" s="43">
        <f t="shared" si="11"/>
        <v>0</v>
      </c>
      <c r="J23" s="44">
        <f t="shared" ref="J23:J31" si="13">E23-G23-I23</f>
        <v>652500</v>
      </c>
      <c r="K23" s="44">
        <f t="shared" ref="K23:K31" si="14">C23*$E$9/60</f>
        <v>375</v>
      </c>
      <c r="L23" s="123">
        <f t="shared" ref="L23:L31" si="15">IF(B23=0," ",(J23-J22)/(K23-K22))</f>
        <v>1420</v>
      </c>
      <c r="M23" s="125">
        <f t="shared" si="4"/>
        <v>4</v>
      </c>
    </row>
    <row r="24" spans="1:13" ht="26.25" x14ac:dyDescent="0.25">
      <c r="A24" s="16" t="str">
        <f>IF(B24=0," ",CONCATENATE($E$6," 3"))</f>
        <v>TRILLE 3</v>
      </c>
      <c r="B24" s="187">
        <v>650</v>
      </c>
      <c r="C24" s="187">
        <v>1800</v>
      </c>
      <c r="D24" s="54"/>
      <c r="E24" s="43">
        <f t="shared" si="0"/>
        <v>1170000</v>
      </c>
      <c r="F24" s="43">
        <f t="shared" si="10"/>
        <v>255</v>
      </c>
      <c r="G24" s="43">
        <f t="shared" si="12"/>
        <v>459000</v>
      </c>
      <c r="H24" s="43"/>
      <c r="I24" s="43">
        <f t="shared" si="11"/>
        <v>0</v>
      </c>
      <c r="J24" s="44">
        <f t="shared" si="13"/>
        <v>711000</v>
      </c>
      <c r="K24" s="44">
        <f t="shared" si="14"/>
        <v>450</v>
      </c>
      <c r="L24" s="123">
        <f t="shared" si="15"/>
        <v>780</v>
      </c>
      <c r="M24" s="125">
        <f t="shared" si="4"/>
        <v>6</v>
      </c>
    </row>
    <row r="25" spans="1:13" ht="26.25" x14ac:dyDescent="0.25">
      <c r="A25" s="16" t="str">
        <f>IF(B25=0," ",CONCATENATE($E$6," 4"))</f>
        <v xml:space="preserve"> </v>
      </c>
      <c r="B25" s="187"/>
      <c r="C25" s="187"/>
      <c r="D25" s="54"/>
      <c r="E25" s="43">
        <f t="shared" si="0"/>
        <v>0</v>
      </c>
      <c r="F25" s="43">
        <f t="shared" si="10"/>
        <v>0</v>
      </c>
      <c r="G25" s="43">
        <f t="shared" si="12"/>
        <v>0</v>
      </c>
      <c r="H25" s="43"/>
      <c r="I25" s="43">
        <f t="shared" si="11"/>
        <v>0</v>
      </c>
      <c r="J25" s="44">
        <f t="shared" si="13"/>
        <v>0</v>
      </c>
      <c r="K25" s="44">
        <f t="shared" si="14"/>
        <v>0</v>
      </c>
      <c r="L25" s="123" t="str">
        <f t="shared" si="15"/>
        <v xml:space="preserve"> </v>
      </c>
      <c r="M25" s="125" t="str">
        <f t="shared" si="4"/>
        <v xml:space="preserve"> </v>
      </c>
    </row>
    <row r="26" spans="1:13" ht="26.25" x14ac:dyDescent="0.25">
      <c r="A26" s="16" t="str">
        <f>IF(B26=0," ",CONCATENATE($E$6," 5"))</f>
        <v xml:space="preserve"> </v>
      </c>
      <c r="B26" s="187"/>
      <c r="C26" s="187"/>
      <c r="D26" s="54"/>
      <c r="E26" s="43">
        <f t="shared" si="0"/>
        <v>0</v>
      </c>
      <c r="F26" s="43">
        <f t="shared" si="10"/>
        <v>0</v>
      </c>
      <c r="G26" s="43">
        <f t="shared" si="12"/>
        <v>0</v>
      </c>
      <c r="H26" s="43"/>
      <c r="I26" s="43">
        <f t="shared" si="11"/>
        <v>0</v>
      </c>
      <c r="J26" s="44">
        <f>E26-G26-I26</f>
        <v>0</v>
      </c>
      <c r="K26" s="44">
        <f t="shared" si="14"/>
        <v>0</v>
      </c>
      <c r="L26" s="123" t="str">
        <f t="shared" si="15"/>
        <v xml:space="preserve"> </v>
      </c>
      <c r="M26" s="125" t="str">
        <f t="shared" si="4"/>
        <v xml:space="preserve"> </v>
      </c>
    </row>
    <row r="27" spans="1:13" ht="26.25" x14ac:dyDescent="0.25">
      <c r="A27" s="16" t="str">
        <f>IF(B27=0," ",CONCATENATE($E$6," 6"))</f>
        <v xml:space="preserve"> </v>
      </c>
      <c r="B27" s="187"/>
      <c r="C27" s="187"/>
      <c r="D27" s="54"/>
      <c r="E27" s="43">
        <f t="shared" si="0"/>
        <v>0</v>
      </c>
      <c r="F27" s="43">
        <f t="shared" si="10"/>
        <v>0</v>
      </c>
      <c r="G27" s="43">
        <f t="shared" si="12"/>
        <v>0</v>
      </c>
      <c r="H27" s="43"/>
      <c r="I27" s="43">
        <f t="shared" si="11"/>
        <v>0</v>
      </c>
      <c r="J27" s="44">
        <f t="shared" si="13"/>
        <v>0</v>
      </c>
      <c r="K27" s="44">
        <f t="shared" si="14"/>
        <v>0</v>
      </c>
      <c r="L27" s="123" t="str">
        <f t="shared" si="15"/>
        <v xml:space="preserve"> </v>
      </c>
      <c r="M27" s="125" t="str">
        <f t="shared" si="4"/>
        <v xml:space="preserve"> </v>
      </c>
    </row>
    <row r="28" spans="1:13" ht="26.25" x14ac:dyDescent="0.25">
      <c r="A28" s="16" t="str">
        <f>IF(B28=0," ",CONCATENATE($E$6," 7"))</f>
        <v xml:space="preserve"> </v>
      </c>
      <c r="B28" s="187"/>
      <c r="C28" s="187"/>
      <c r="D28" s="54"/>
      <c r="E28" s="43">
        <f t="shared" si="0"/>
        <v>0</v>
      </c>
      <c r="F28" s="43">
        <f t="shared" si="10"/>
        <v>0</v>
      </c>
      <c r="G28" s="43">
        <f t="shared" si="12"/>
        <v>0</v>
      </c>
      <c r="H28" s="43"/>
      <c r="I28" s="43">
        <f t="shared" si="11"/>
        <v>0</v>
      </c>
      <c r="J28" s="44">
        <f t="shared" si="13"/>
        <v>0</v>
      </c>
      <c r="K28" s="44">
        <f t="shared" si="14"/>
        <v>0</v>
      </c>
      <c r="L28" s="123" t="str">
        <f t="shared" si="15"/>
        <v xml:space="preserve"> </v>
      </c>
      <c r="M28" s="125" t="str">
        <f t="shared" si="4"/>
        <v xml:space="preserve"> </v>
      </c>
    </row>
    <row r="29" spans="1:13" ht="26.25" x14ac:dyDescent="0.25">
      <c r="A29" s="16" t="str">
        <f>IF(B29=0," ",CONCATENATE($E$6," 8"))</f>
        <v xml:space="preserve"> </v>
      </c>
      <c r="B29" s="187"/>
      <c r="C29" s="187"/>
      <c r="D29" s="54"/>
      <c r="E29" s="43">
        <f t="shared" si="0"/>
        <v>0</v>
      </c>
      <c r="F29" s="43">
        <f t="shared" si="10"/>
        <v>0</v>
      </c>
      <c r="G29" s="43">
        <f t="shared" si="12"/>
        <v>0</v>
      </c>
      <c r="H29" s="43"/>
      <c r="I29" s="43">
        <f t="shared" si="11"/>
        <v>0</v>
      </c>
      <c r="J29" s="44">
        <f t="shared" si="13"/>
        <v>0</v>
      </c>
      <c r="K29" s="44">
        <f t="shared" si="14"/>
        <v>0</v>
      </c>
      <c r="L29" s="123" t="str">
        <f t="shared" si="15"/>
        <v xml:space="preserve"> </v>
      </c>
      <c r="M29" s="125" t="str">
        <f t="shared" si="4"/>
        <v xml:space="preserve"> </v>
      </c>
    </row>
    <row r="30" spans="1:13" ht="26.25" x14ac:dyDescent="0.25">
      <c r="A30" s="16" t="str">
        <f>IF(B30=0," ",CONCATENATE($E$6," 9"))</f>
        <v xml:space="preserve"> </v>
      </c>
      <c r="B30" s="187"/>
      <c r="C30" s="187"/>
      <c r="D30" s="54"/>
      <c r="E30" s="43">
        <f t="shared" si="0"/>
        <v>0</v>
      </c>
      <c r="F30" s="43">
        <f t="shared" si="10"/>
        <v>0</v>
      </c>
      <c r="G30" s="43">
        <f t="shared" si="12"/>
        <v>0</v>
      </c>
      <c r="H30" s="43"/>
      <c r="I30" s="43">
        <f t="shared" si="11"/>
        <v>0</v>
      </c>
      <c r="J30" s="44">
        <f t="shared" si="13"/>
        <v>0</v>
      </c>
      <c r="K30" s="44">
        <f t="shared" si="14"/>
        <v>0</v>
      </c>
      <c r="L30" s="123" t="str">
        <f t="shared" si="15"/>
        <v xml:space="preserve"> </v>
      </c>
      <c r="M30" s="125" t="str">
        <f t="shared" si="4"/>
        <v xml:space="preserve"> </v>
      </c>
    </row>
    <row r="31" spans="1:13" ht="27" thickBot="1" x14ac:dyDescent="0.3">
      <c r="A31" s="127" t="str">
        <f>IF(B31=0," ",CONCATENATE($E$6," 10"))</f>
        <v xml:space="preserve"> </v>
      </c>
      <c r="B31" s="188"/>
      <c r="C31" s="188"/>
      <c r="D31" s="63"/>
      <c r="E31" s="64">
        <f t="shared" si="0"/>
        <v>0</v>
      </c>
      <c r="F31" s="64">
        <f t="shared" si="10"/>
        <v>0</v>
      </c>
      <c r="G31" s="64">
        <f t="shared" si="12"/>
        <v>0</v>
      </c>
      <c r="H31" s="64"/>
      <c r="I31" s="64">
        <f t="shared" si="11"/>
        <v>0</v>
      </c>
      <c r="J31" s="128">
        <f t="shared" si="13"/>
        <v>0</v>
      </c>
      <c r="K31" s="129">
        <f t="shared" si="14"/>
        <v>0</v>
      </c>
      <c r="L31" s="130" t="str">
        <f t="shared" si="15"/>
        <v xml:space="preserve"> </v>
      </c>
      <c r="M31" s="131" t="str">
        <f t="shared" si="4"/>
        <v xml:space="preserve"> </v>
      </c>
    </row>
    <row r="32" spans="1:13" ht="26.25" x14ac:dyDescent="0.35">
      <c r="A32" s="13" t="str">
        <f>IF(B32=0," ",CONCATENATE($G$6," 1"))</f>
        <v>ENGLAND STRØRIK 1</v>
      </c>
      <c r="B32" s="191">
        <v>550</v>
      </c>
      <c r="C32" s="191">
        <v>2100</v>
      </c>
      <c r="D32" s="53"/>
      <c r="E32" s="40">
        <f t="shared" si="0"/>
        <v>1155000</v>
      </c>
      <c r="F32" s="41">
        <f t="shared" ref="F32:F41" si="16">IF(B32=0,0,$G$7)</f>
        <v>312</v>
      </c>
      <c r="G32" s="40">
        <f>F32*C32</f>
        <v>655200</v>
      </c>
      <c r="H32" s="40"/>
      <c r="I32" s="41">
        <f t="shared" ref="I32:I41" si="17">IF(B32=0,0,$G$8)</f>
        <v>0</v>
      </c>
      <c r="J32" s="42">
        <f>E32-G32-I32</f>
        <v>499800</v>
      </c>
      <c r="K32" s="42">
        <f>C32*$G$9/60</f>
        <v>525</v>
      </c>
      <c r="L32" s="124">
        <f>IF(B32=0," ",J32/K32)</f>
        <v>952</v>
      </c>
      <c r="M32" s="87">
        <f t="shared" si="4"/>
        <v>5</v>
      </c>
    </row>
    <row r="33" spans="1:13" ht="26.25" x14ac:dyDescent="0.25">
      <c r="A33" s="16" t="str">
        <f>IF(B33=0," ",CONCATENATE($G$6," 2"))</f>
        <v xml:space="preserve"> </v>
      </c>
      <c r="B33" s="192"/>
      <c r="C33" s="192"/>
      <c r="D33" s="54"/>
      <c r="E33" s="43">
        <f t="shared" si="0"/>
        <v>0</v>
      </c>
      <c r="F33" s="43">
        <f t="shared" si="16"/>
        <v>0</v>
      </c>
      <c r="G33" s="47">
        <f t="shared" ref="G33:G41" si="18">F33*C33</f>
        <v>0</v>
      </c>
      <c r="H33" s="47"/>
      <c r="I33" s="43">
        <f t="shared" si="17"/>
        <v>0</v>
      </c>
      <c r="J33" s="44">
        <f t="shared" ref="J33:J41" si="19">E33-G33-I33</f>
        <v>0</v>
      </c>
      <c r="K33" s="44">
        <f t="shared" ref="K33:K41" si="20">C33*$G$9/60</f>
        <v>0</v>
      </c>
      <c r="L33" s="123" t="str">
        <f t="shared" ref="L33:L41" si="21">IF(B33=0," ",(J33-J32)/(K33-K32))</f>
        <v xml:space="preserve"> </v>
      </c>
      <c r="M33" s="125" t="str">
        <f t="shared" si="4"/>
        <v xml:space="preserve"> </v>
      </c>
    </row>
    <row r="34" spans="1:13" ht="26.25" x14ac:dyDescent="0.25">
      <c r="A34" s="16" t="str">
        <f>IF(B34=0," ",CONCATENATE($G$6," 3"))</f>
        <v xml:space="preserve"> </v>
      </c>
      <c r="B34" s="192"/>
      <c r="C34" s="192"/>
      <c r="D34" s="54"/>
      <c r="E34" s="43">
        <f t="shared" si="0"/>
        <v>0</v>
      </c>
      <c r="F34" s="43">
        <f t="shared" si="16"/>
        <v>0</v>
      </c>
      <c r="G34" s="47">
        <f t="shared" si="18"/>
        <v>0</v>
      </c>
      <c r="H34" s="47"/>
      <c r="I34" s="43">
        <f t="shared" si="17"/>
        <v>0</v>
      </c>
      <c r="J34" s="44">
        <f t="shared" si="19"/>
        <v>0</v>
      </c>
      <c r="K34" s="44">
        <f t="shared" si="20"/>
        <v>0</v>
      </c>
      <c r="L34" s="123" t="str">
        <f t="shared" si="21"/>
        <v xml:space="preserve"> </v>
      </c>
      <c r="M34" s="125" t="str">
        <f t="shared" si="4"/>
        <v xml:space="preserve"> </v>
      </c>
    </row>
    <row r="35" spans="1:13" ht="26.25" x14ac:dyDescent="0.25">
      <c r="A35" s="16" t="str">
        <f>IF(B35=0," ",CONCATENATE($G$6," 4"))</f>
        <v xml:space="preserve"> </v>
      </c>
      <c r="B35" s="192"/>
      <c r="C35" s="192"/>
      <c r="D35" s="54"/>
      <c r="E35" s="43">
        <f t="shared" si="0"/>
        <v>0</v>
      </c>
      <c r="F35" s="43">
        <f t="shared" si="16"/>
        <v>0</v>
      </c>
      <c r="G35" s="47">
        <f t="shared" si="18"/>
        <v>0</v>
      </c>
      <c r="H35" s="47"/>
      <c r="I35" s="43">
        <f t="shared" si="17"/>
        <v>0</v>
      </c>
      <c r="J35" s="44">
        <f t="shared" si="19"/>
        <v>0</v>
      </c>
      <c r="K35" s="44">
        <f t="shared" si="20"/>
        <v>0</v>
      </c>
      <c r="L35" s="123" t="str">
        <f t="shared" si="21"/>
        <v xml:space="preserve"> </v>
      </c>
      <c r="M35" s="125" t="str">
        <f t="shared" si="4"/>
        <v xml:space="preserve"> </v>
      </c>
    </row>
    <row r="36" spans="1:13" ht="26.25" x14ac:dyDescent="0.25">
      <c r="A36" s="16" t="str">
        <f>IF(B36=0," ",CONCATENATE($G$6," 5"))</f>
        <v xml:space="preserve"> </v>
      </c>
      <c r="B36" s="192"/>
      <c r="C36" s="192"/>
      <c r="D36" s="54"/>
      <c r="E36" s="43">
        <f t="shared" si="0"/>
        <v>0</v>
      </c>
      <c r="F36" s="43">
        <f t="shared" si="16"/>
        <v>0</v>
      </c>
      <c r="G36" s="47">
        <f t="shared" si="18"/>
        <v>0</v>
      </c>
      <c r="H36" s="47"/>
      <c r="I36" s="43">
        <f t="shared" si="17"/>
        <v>0</v>
      </c>
      <c r="J36" s="44">
        <f t="shared" si="19"/>
        <v>0</v>
      </c>
      <c r="K36" s="44">
        <f t="shared" si="20"/>
        <v>0</v>
      </c>
      <c r="L36" s="123" t="str">
        <f t="shared" si="21"/>
        <v xml:space="preserve"> </v>
      </c>
      <c r="M36" s="125" t="str">
        <f t="shared" si="4"/>
        <v xml:space="preserve"> </v>
      </c>
    </row>
    <row r="37" spans="1:13" ht="26.25" x14ac:dyDescent="0.25">
      <c r="A37" s="16" t="str">
        <f>IF(B37=0," ",CONCATENATE($G$6," 6"))</f>
        <v xml:space="preserve"> </v>
      </c>
      <c r="B37" s="192"/>
      <c r="C37" s="192"/>
      <c r="D37" s="54"/>
      <c r="E37" s="43">
        <f t="shared" si="0"/>
        <v>0</v>
      </c>
      <c r="F37" s="43">
        <f t="shared" si="16"/>
        <v>0</v>
      </c>
      <c r="G37" s="47">
        <f t="shared" si="18"/>
        <v>0</v>
      </c>
      <c r="H37" s="47"/>
      <c r="I37" s="43">
        <f t="shared" si="17"/>
        <v>0</v>
      </c>
      <c r="J37" s="44">
        <f t="shared" si="19"/>
        <v>0</v>
      </c>
      <c r="K37" s="44">
        <f t="shared" si="20"/>
        <v>0</v>
      </c>
      <c r="L37" s="123" t="str">
        <f t="shared" si="21"/>
        <v xml:space="preserve"> </v>
      </c>
      <c r="M37" s="125" t="str">
        <f t="shared" si="4"/>
        <v xml:space="preserve"> </v>
      </c>
    </row>
    <row r="38" spans="1:13" ht="26.25" x14ac:dyDescent="0.25">
      <c r="A38" s="16" t="str">
        <f>IF(B38=0," ",CONCATENATE($G$6," 7"))</f>
        <v xml:space="preserve"> </v>
      </c>
      <c r="B38" s="192"/>
      <c r="C38" s="192"/>
      <c r="D38" s="54"/>
      <c r="E38" s="43">
        <f t="shared" si="0"/>
        <v>0</v>
      </c>
      <c r="F38" s="43">
        <f t="shared" si="16"/>
        <v>0</v>
      </c>
      <c r="G38" s="47">
        <f t="shared" si="18"/>
        <v>0</v>
      </c>
      <c r="H38" s="47"/>
      <c r="I38" s="43">
        <f t="shared" si="17"/>
        <v>0</v>
      </c>
      <c r="J38" s="44">
        <f t="shared" si="19"/>
        <v>0</v>
      </c>
      <c r="K38" s="44">
        <f t="shared" si="20"/>
        <v>0</v>
      </c>
      <c r="L38" s="123" t="str">
        <f t="shared" si="21"/>
        <v xml:space="preserve"> </v>
      </c>
      <c r="M38" s="125" t="str">
        <f t="shared" si="4"/>
        <v xml:space="preserve"> </v>
      </c>
    </row>
    <row r="39" spans="1:13" ht="26.25" x14ac:dyDescent="0.25">
      <c r="A39" s="16" t="str">
        <f>IF(B39=0," ",CONCATENATE($G$6," 8"))</f>
        <v xml:space="preserve"> </v>
      </c>
      <c r="B39" s="192"/>
      <c r="C39" s="192"/>
      <c r="D39" s="54"/>
      <c r="E39" s="43">
        <f t="shared" si="0"/>
        <v>0</v>
      </c>
      <c r="F39" s="43">
        <f t="shared" si="16"/>
        <v>0</v>
      </c>
      <c r="G39" s="47">
        <f t="shared" si="18"/>
        <v>0</v>
      </c>
      <c r="H39" s="47"/>
      <c r="I39" s="43">
        <f t="shared" si="17"/>
        <v>0</v>
      </c>
      <c r="J39" s="44">
        <f t="shared" si="19"/>
        <v>0</v>
      </c>
      <c r="K39" s="44">
        <f t="shared" si="20"/>
        <v>0</v>
      </c>
      <c r="L39" s="123" t="str">
        <f t="shared" si="21"/>
        <v xml:space="preserve"> </v>
      </c>
      <c r="M39" s="125" t="str">
        <f t="shared" si="4"/>
        <v xml:space="preserve"> </v>
      </c>
    </row>
    <row r="40" spans="1:13" ht="26.25" x14ac:dyDescent="0.25">
      <c r="A40" s="16" t="str">
        <f>IF(B40=0," ",CONCATENATE($G$6," 9"))</f>
        <v xml:space="preserve"> </v>
      </c>
      <c r="B40" s="192"/>
      <c r="C40" s="192"/>
      <c r="D40" s="54"/>
      <c r="E40" s="43">
        <f t="shared" si="0"/>
        <v>0</v>
      </c>
      <c r="F40" s="43">
        <f t="shared" si="16"/>
        <v>0</v>
      </c>
      <c r="G40" s="47">
        <f t="shared" si="18"/>
        <v>0</v>
      </c>
      <c r="H40" s="47"/>
      <c r="I40" s="43">
        <f t="shared" si="17"/>
        <v>0</v>
      </c>
      <c r="J40" s="44">
        <f t="shared" si="19"/>
        <v>0</v>
      </c>
      <c r="K40" s="44">
        <f t="shared" si="20"/>
        <v>0</v>
      </c>
      <c r="L40" s="123" t="str">
        <f t="shared" si="21"/>
        <v xml:space="preserve"> </v>
      </c>
      <c r="M40" s="125" t="str">
        <f t="shared" si="4"/>
        <v xml:space="preserve"> </v>
      </c>
    </row>
    <row r="41" spans="1:13" ht="27" thickBot="1" x14ac:dyDescent="0.3">
      <c r="A41" s="127" t="str">
        <f>IF(B41=0," ",CONCATENATE($G$6," 10"))</f>
        <v xml:space="preserve"> </v>
      </c>
      <c r="B41" s="193"/>
      <c r="C41" s="193"/>
      <c r="D41" s="63"/>
      <c r="E41" s="64">
        <f t="shared" si="0"/>
        <v>0</v>
      </c>
      <c r="F41" s="64">
        <f t="shared" si="16"/>
        <v>0</v>
      </c>
      <c r="G41" s="65">
        <f t="shared" si="18"/>
        <v>0</v>
      </c>
      <c r="H41" s="65"/>
      <c r="I41" s="64">
        <f t="shared" si="17"/>
        <v>0</v>
      </c>
      <c r="J41" s="129">
        <f t="shared" si="19"/>
        <v>0</v>
      </c>
      <c r="K41" s="129">
        <f t="shared" si="20"/>
        <v>0</v>
      </c>
      <c r="L41" s="130" t="str">
        <f t="shared" si="21"/>
        <v xml:space="preserve"> </v>
      </c>
      <c r="M41" s="131" t="str">
        <f t="shared" si="4"/>
        <v xml:space="preserve"> </v>
      </c>
    </row>
    <row r="42" spans="1:13" ht="26.25" x14ac:dyDescent="0.35">
      <c r="A42" s="13" t="str">
        <f>IF(B42=0," ",CONCATENATE($J$6," 1"))</f>
        <v>SVERIGE TRILLE 1</v>
      </c>
      <c r="B42" s="197">
        <v>650</v>
      </c>
      <c r="C42" s="197">
        <v>1500</v>
      </c>
      <c r="D42" s="53"/>
      <c r="E42" s="40">
        <f t="shared" si="0"/>
        <v>975000</v>
      </c>
      <c r="F42" s="41">
        <f t="shared" ref="F42:F51" si="22">IF(B42=0,0,$J$7)</f>
        <v>255</v>
      </c>
      <c r="G42" s="40">
        <f t="shared" ref="G42:G51" si="23">F42*C42</f>
        <v>382500</v>
      </c>
      <c r="H42" s="40"/>
      <c r="I42" s="41">
        <f t="shared" ref="I42:I51" si="24">IF(B42=0,0,$J$8)</f>
        <v>0</v>
      </c>
      <c r="J42" s="42">
        <f t="shared" ref="J42:J51" si="25">E42-G42-I42</f>
        <v>592500</v>
      </c>
      <c r="K42" s="42">
        <f>C42*$J$9/60</f>
        <v>375</v>
      </c>
      <c r="L42" s="124">
        <f>IF(B42=0," ",J42/K42)</f>
        <v>1580</v>
      </c>
      <c r="M42" s="87">
        <f t="shared" si="4"/>
        <v>3</v>
      </c>
    </row>
    <row r="43" spans="1:13" ht="26.25" x14ac:dyDescent="0.25">
      <c r="A43" s="16" t="str">
        <f>IF(B43=0," ",CONCATENATE($J$6," 2"))</f>
        <v xml:space="preserve"> </v>
      </c>
      <c r="B43" s="198"/>
      <c r="C43" s="198"/>
      <c r="D43" s="54"/>
      <c r="E43" s="43">
        <f t="shared" si="0"/>
        <v>0</v>
      </c>
      <c r="F43" s="43">
        <f t="shared" si="22"/>
        <v>0</v>
      </c>
      <c r="G43" s="47">
        <f t="shared" si="23"/>
        <v>0</v>
      </c>
      <c r="H43" s="47"/>
      <c r="I43" s="43">
        <f t="shared" si="24"/>
        <v>0</v>
      </c>
      <c r="J43" s="44">
        <f t="shared" si="25"/>
        <v>0</v>
      </c>
      <c r="K43" s="44">
        <f>C43*$J$9/60</f>
        <v>0</v>
      </c>
      <c r="L43" s="123" t="str">
        <f t="shared" ref="L43:L51" si="26">IF(B43=0," ",(J43-J42)/(K43-K42))</f>
        <v xml:space="preserve"> </v>
      </c>
      <c r="M43" s="125" t="str">
        <f t="shared" si="4"/>
        <v xml:space="preserve"> </v>
      </c>
    </row>
    <row r="44" spans="1:13" ht="26.25" x14ac:dyDescent="0.25">
      <c r="A44" s="16" t="str">
        <f>IF(B44=0," ",CONCATENATE($J$6," 3"))</f>
        <v xml:space="preserve"> </v>
      </c>
      <c r="B44" s="198"/>
      <c r="C44" s="198"/>
      <c r="D44" s="54"/>
      <c r="E44" s="43">
        <f t="shared" si="0"/>
        <v>0</v>
      </c>
      <c r="F44" s="43">
        <f t="shared" si="22"/>
        <v>0</v>
      </c>
      <c r="G44" s="47">
        <f t="shared" si="23"/>
        <v>0</v>
      </c>
      <c r="H44" s="47"/>
      <c r="I44" s="43">
        <f t="shared" si="24"/>
        <v>0</v>
      </c>
      <c r="J44" s="44">
        <f t="shared" si="25"/>
        <v>0</v>
      </c>
      <c r="K44" s="44">
        <f t="shared" ref="K44:K51" si="27">C44*$J$9/60</f>
        <v>0</v>
      </c>
      <c r="L44" s="123" t="str">
        <f t="shared" si="26"/>
        <v xml:space="preserve"> </v>
      </c>
      <c r="M44" s="125" t="str">
        <f t="shared" si="4"/>
        <v xml:space="preserve"> </v>
      </c>
    </row>
    <row r="45" spans="1:13" ht="26.25" x14ac:dyDescent="0.25">
      <c r="A45" s="16" t="str">
        <f>IF(B45=0," ",CONCATENATE($J$6," 4"))</f>
        <v xml:space="preserve"> </v>
      </c>
      <c r="B45" s="198"/>
      <c r="C45" s="198"/>
      <c r="D45" s="54"/>
      <c r="E45" s="43">
        <f t="shared" si="0"/>
        <v>0</v>
      </c>
      <c r="F45" s="43">
        <f t="shared" si="22"/>
        <v>0</v>
      </c>
      <c r="G45" s="47">
        <f t="shared" si="23"/>
        <v>0</v>
      </c>
      <c r="H45" s="47"/>
      <c r="I45" s="43">
        <f t="shared" si="24"/>
        <v>0</v>
      </c>
      <c r="J45" s="44">
        <f t="shared" si="25"/>
        <v>0</v>
      </c>
      <c r="K45" s="44">
        <f t="shared" si="27"/>
        <v>0</v>
      </c>
      <c r="L45" s="123" t="str">
        <f t="shared" si="26"/>
        <v xml:space="preserve"> </v>
      </c>
      <c r="M45" s="125" t="str">
        <f t="shared" si="4"/>
        <v xml:space="preserve"> </v>
      </c>
    </row>
    <row r="46" spans="1:13" ht="26.25" x14ac:dyDescent="0.25">
      <c r="A46" s="16" t="str">
        <f>IF(B46=0," ",CONCATENATE($J$6," 5"))</f>
        <v xml:space="preserve"> </v>
      </c>
      <c r="B46" s="198"/>
      <c r="C46" s="198"/>
      <c r="D46" s="54"/>
      <c r="E46" s="43">
        <f t="shared" si="0"/>
        <v>0</v>
      </c>
      <c r="F46" s="43">
        <f t="shared" si="22"/>
        <v>0</v>
      </c>
      <c r="G46" s="47">
        <f t="shared" si="23"/>
        <v>0</v>
      </c>
      <c r="H46" s="47"/>
      <c r="I46" s="43">
        <f t="shared" si="24"/>
        <v>0</v>
      </c>
      <c r="J46" s="44">
        <f t="shared" si="25"/>
        <v>0</v>
      </c>
      <c r="K46" s="44">
        <f t="shared" si="27"/>
        <v>0</v>
      </c>
      <c r="L46" s="123" t="str">
        <f t="shared" si="26"/>
        <v xml:space="preserve"> </v>
      </c>
      <c r="M46" s="125" t="str">
        <f t="shared" si="4"/>
        <v xml:space="preserve"> </v>
      </c>
    </row>
    <row r="47" spans="1:13" ht="26.25" x14ac:dyDescent="0.25">
      <c r="A47" s="16" t="str">
        <f>IF(B47=0," ",CONCATENATE($J$6," 6"))</f>
        <v xml:space="preserve"> </v>
      </c>
      <c r="B47" s="198"/>
      <c r="C47" s="198"/>
      <c r="D47" s="54"/>
      <c r="E47" s="43">
        <f t="shared" si="0"/>
        <v>0</v>
      </c>
      <c r="F47" s="43">
        <f t="shared" si="22"/>
        <v>0</v>
      </c>
      <c r="G47" s="47">
        <f t="shared" si="23"/>
        <v>0</v>
      </c>
      <c r="H47" s="47"/>
      <c r="I47" s="43">
        <f t="shared" si="24"/>
        <v>0</v>
      </c>
      <c r="J47" s="44">
        <f t="shared" si="25"/>
        <v>0</v>
      </c>
      <c r="K47" s="44">
        <f t="shared" si="27"/>
        <v>0</v>
      </c>
      <c r="L47" s="123" t="str">
        <f t="shared" si="26"/>
        <v xml:space="preserve"> </v>
      </c>
      <c r="M47" s="125" t="str">
        <f t="shared" si="4"/>
        <v xml:space="preserve"> </v>
      </c>
    </row>
    <row r="48" spans="1:13" ht="26.25" x14ac:dyDescent="0.25">
      <c r="A48" s="16" t="str">
        <f>IF(B48=0," ",CONCATENATE($J$6," 7"))</f>
        <v xml:space="preserve"> </v>
      </c>
      <c r="B48" s="198"/>
      <c r="C48" s="198"/>
      <c r="D48" s="54"/>
      <c r="E48" s="43">
        <f t="shared" si="0"/>
        <v>0</v>
      </c>
      <c r="F48" s="43">
        <f t="shared" si="22"/>
        <v>0</v>
      </c>
      <c r="G48" s="47">
        <f t="shared" si="23"/>
        <v>0</v>
      </c>
      <c r="H48" s="47"/>
      <c r="I48" s="43">
        <f t="shared" si="24"/>
        <v>0</v>
      </c>
      <c r="J48" s="44">
        <f t="shared" si="25"/>
        <v>0</v>
      </c>
      <c r="K48" s="44">
        <f t="shared" si="27"/>
        <v>0</v>
      </c>
      <c r="L48" s="123" t="str">
        <f t="shared" si="26"/>
        <v xml:space="preserve"> </v>
      </c>
      <c r="M48" s="125" t="str">
        <f t="shared" si="4"/>
        <v xml:space="preserve"> </v>
      </c>
    </row>
    <row r="49" spans="1:13" ht="26.25" x14ac:dyDescent="0.25">
      <c r="A49" s="16" t="str">
        <f>IF(B49=0," ",CONCATENATE($J$6," 8"))</f>
        <v xml:space="preserve"> </v>
      </c>
      <c r="B49" s="198"/>
      <c r="C49" s="198"/>
      <c r="D49" s="54"/>
      <c r="E49" s="43">
        <f t="shared" si="0"/>
        <v>0</v>
      </c>
      <c r="F49" s="43">
        <f t="shared" si="22"/>
        <v>0</v>
      </c>
      <c r="G49" s="47">
        <f t="shared" si="23"/>
        <v>0</v>
      </c>
      <c r="H49" s="47"/>
      <c r="I49" s="43">
        <f t="shared" si="24"/>
        <v>0</v>
      </c>
      <c r="J49" s="44">
        <f t="shared" si="25"/>
        <v>0</v>
      </c>
      <c r="K49" s="44">
        <f t="shared" si="27"/>
        <v>0</v>
      </c>
      <c r="L49" s="123" t="str">
        <f t="shared" si="26"/>
        <v xml:space="preserve"> </v>
      </c>
      <c r="M49" s="125" t="str">
        <f t="shared" si="4"/>
        <v xml:space="preserve"> </v>
      </c>
    </row>
    <row r="50" spans="1:13" ht="26.25" x14ac:dyDescent="0.25">
      <c r="A50" s="16" t="str">
        <f>IF(B50=0," ",CONCATENATE($J$6," 9"))</f>
        <v xml:space="preserve"> </v>
      </c>
      <c r="B50" s="198"/>
      <c r="C50" s="198"/>
      <c r="D50" s="54"/>
      <c r="E50" s="43">
        <f t="shared" si="0"/>
        <v>0</v>
      </c>
      <c r="F50" s="43">
        <f t="shared" si="22"/>
        <v>0</v>
      </c>
      <c r="G50" s="47">
        <f t="shared" si="23"/>
        <v>0</v>
      </c>
      <c r="H50" s="47"/>
      <c r="I50" s="43">
        <f t="shared" si="24"/>
        <v>0</v>
      </c>
      <c r="J50" s="44">
        <f t="shared" si="25"/>
        <v>0</v>
      </c>
      <c r="K50" s="44">
        <f t="shared" si="27"/>
        <v>0</v>
      </c>
      <c r="L50" s="123" t="str">
        <f t="shared" si="26"/>
        <v xml:space="preserve"> </v>
      </c>
      <c r="M50" s="125" t="str">
        <f t="shared" si="4"/>
        <v xml:space="preserve"> </v>
      </c>
    </row>
    <row r="51" spans="1:13" ht="27" thickBot="1" x14ac:dyDescent="0.3">
      <c r="A51" s="27" t="str">
        <f>IF(B51=0," ",CONCATENATE($J$6," 10"))</f>
        <v xml:space="preserve"> </v>
      </c>
      <c r="B51" s="199"/>
      <c r="C51" s="199"/>
      <c r="D51" s="55"/>
      <c r="E51" s="45">
        <f t="shared" si="0"/>
        <v>0</v>
      </c>
      <c r="F51" s="45">
        <f t="shared" si="22"/>
        <v>0</v>
      </c>
      <c r="G51" s="48">
        <f t="shared" si="23"/>
        <v>0</v>
      </c>
      <c r="H51" s="48"/>
      <c r="I51" s="45">
        <f t="shared" si="24"/>
        <v>0</v>
      </c>
      <c r="J51" s="46">
        <f t="shared" si="25"/>
        <v>0</v>
      </c>
      <c r="K51" s="46">
        <f t="shared" si="27"/>
        <v>0</v>
      </c>
      <c r="L51" s="126" t="str">
        <f t="shared" si="26"/>
        <v xml:space="preserve"> </v>
      </c>
      <c r="M51" s="88" t="str">
        <f t="shared" si="4"/>
        <v xml:space="preserve"> </v>
      </c>
    </row>
    <row r="52" spans="1:13" hidden="1" x14ac:dyDescent="0.25">
      <c r="L52" s="33"/>
      <c r="M52" s="132">
        <f>MAX(M12:M51)</f>
        <v>8</v>
      </c>
    </row>
    <row r="53" spans="1:13" ht="15.75" thickBot="1" x14ac:dyDescent="0.3">
      <c r="L53" s="33"/>
      <c r="M53" s="144"/>
    </row>
    <row r="54" spans="1:13" x14ac:dyDescent="0.25">
      <c r="A54" s="13" t="str">
        <f>A2</f>
        <v>Produktionskapacitet</v>
      </c>
      <c r="B54" s="80">
        <f>B2</f>
        <v>1200</v>
      </c>
    </row>
    <row r="55" spans="1:13" x14ac:dyDescent="0.25">
      <c r="A55" s="16" t="str">
        <f>A3</f>
        <v>Ekstra timer</v>
      </c>
      <c r="B55" s="81">
        <f>B3</f>
        <v>650</v>
      </c>
    </row>
    <row r="56" spans="1:13" x14ac:dyDescent="0.25">
      <c r="A56" s="16" t="s">
        <v>34</v>
      </c>
      <c r="B56" s="81">
        <f>SUM(B54:B55)</f>
        <v>1850</v>
      </c>
    </row>
    <row r="57" spans="1:13" ht="15.75" thickBot="1" x14ac:dyDescent="0.3">
      <c r="A57" s="27" t="str">
        <f>A4</f>
        <v>tillæg for overarbejde</v>
      </c>
      <c r="B57" s="82">
        <f>B4</f>
        <v>250</v>
      </c>
    </row>
    <row r="58" spans="1:13" x14ac:dyDescent="0.25">
      <c r="B58" s="2"/>
    </row>
    <row r="59" spans="1:13" ht="15.75" thickBot="1" x14ac:dyDescent="0.3">
      <c r="A59" t="s">
        <v>42</v>
      </c>
      <c r="B59" s="11"/>
    </row>
    <row r="60" spans="1:13" ht="60.75" thickBot="1" x14ac:dyDescent="0.3">
      <c r="A60" s="113" t="s">
        <v>16</v>
      </c>
      <c r="B60" s="114" t="s">
        <v>18</v>
      </c>
      <c r="C60" s="114" t="s">
        <v>17</v>
      </c>
      <c r="D60" s="117" t="s">
        <v>35</v>
      </c>
      <c r="E60" s="117" t="s">
        <v>35</v>
      </c>
      <c r="F60" s="117" t="s">
        <v>36</v>
      </c>
      <c r="G60" s="117" t="s">
        <v>37</v>
      </c>
      <c r="H60" s="117" t="s">
        <v>38</v>
      </c>
      <c r="I60" s="118" t="s">
        <v>40</v>
      </c>
      <c r="J60" s="119" t="s">
        <v>41</v>
      </c>
    </row>
    <row r="61" spans="1:13" hidden="1" x14ac:dyDescent="0.25">
      <c r="A61" s="133"/>
      <c r="B61" s="134"/>
      <c r="C61" s="135">
        <f>C62</f>
        <v>1932</v>
      </c>
      <c r="D61" s="135"/>
      <c r="E61" s="136"/>
      <c r="F61" s="136"/>
      <c r="G61" s="136"/>
      <c r="H61" s="136"/>
      <c r="I61" s="32"/>
      <c r="J61" s="137">
        <v>0</v>
      </c>
    </row>
    <row r="62" spans="1:13" x14ac:dyDescent="0.25">
      <c r="A62" s="138">
        <v>1</v>
      </c>
      <c r="B62" s="139" t="str">
        <f t="shared" ref="B62:B101" si="28">IF(C62=$L$12,$A$12,IF(C62=$L$13,$A$13,IF(C62=$L$14,$A$14,IF(C62=$L$15,$A$15,IF(C62=$L$16,$A$16,IF(C62=$L$17,$A$17,IF(C62=$L$18,$A$18,IF(C62=$L$19,$A$19,IF(C62=$L$20,$A$20,IF(C62=$L$21,$A$21,IF(C62=$L$22,$A$22,IF(C62=$L$23,$A$23,IF(C62=$L$24,$A$24,IF(C62=$L$25,$A$25,IF(C62=$L$26,$A$26,IF(C62=$L$27,$A$27,IF(C62=$L$28,$A$28,IF(C62=$L$29,$A$29,IF(C62=$L$30,$A$30,IF(C62=$L$31,$A$31,IF(C62=$L$32,$A$32,IF(C62=$L$33,$A$33,IF(C62=$L$34,$A$34,IF(C62=$L$35,$A$35,IF(C62=$L$36,$A$36,IF(C62=$L$37,$A$37,IF(C62=$L$38,$A$38,IF(C62=$L$39,$A$39,IF(C62=$L$40,$A$40,IF(C62=$L$41,$A$41,IF(C62=$L$42,$A$42,IF(C62=$L$43,$A$43,IF(C62=$L$44,$A$44,IF(C62=$L$45,$A$45,IF(C62=$L$46,$A$46,IF(C62=$L$47,$A$47,IF(C62=$L$48,$A$48,IF(C62=$L$49,$A$49,IF(C62=$L$50,$A$50,IF(C62=$L$51,$A$51,))))))))))))))))))))))))))))))))))))))))</f>
        <v>STRØRIK 1</v>
      </c>
      <c r="C62" s="140">
        <f>IF(A62&gt;$M$52," ",LARGE($L$12:$L$51,A62))</f>
        <v>1932</v>
      </c>
      <c r="D62" s="141">
        <f>IF(A62&gt;$M$52," ",IF(C62=$L$12,$K$12,IF(C62=$L$13,$K$13-$K$12,IF(C62=$L$14,$K$14-$K$13,IF(C62=$L$15,$K$15-$K$14,IF(C62=$L$16,$K$16-$K$15,IF(C62=$L$17,$K$17-$K$16,IF(C62=$L$18,$K$18-$K$17,IF(C62=$L$19,$K$19-$K$18,IF(C62=$L$20,$K$20-$K$19,IF(C62=$L$21,$K$21-$K$20,IF(C62=$L$22,$K$22-$K$21,IF(C62=$L$23,$K$23-$K$22,IF(C62=$L$24,$K$24-$K$23,IF(C62=$L$25,$K$25-$K$24,IF(C62=$L$26,$K$26-$K$25,IF(C62=$L$27,$K$27-$K$26,IF(C62=$L$28,$K$28-$K$27,IF(C62=$L$29,$K$29-$K$28,IF(C62=$L$30,$K$30-$K$29,IF(C62=$L$31,$K$31-$K$30,IF(C62=$L$32,$K$32-$K$31,IF(C62=$L$33,$K$33-$K$32,IF(C62=$L$34,$K$34-$K$33,IF(C62=$L$35,$K$35-$K$34,IF(C62=$L$36,$K$36-$K$35,IF(C62=$L$37,$K$37-$K$36,IF(C62=$L$38,$K$38-$K$37,IF(C62=$L$39,$K$39-$K$38,IF(C62=$L$40,$K$40-$K$39,IF(C62=$L$41,$K$41-$K$40,IF(C62=$L$42,$K$42-$K$41,IF(C62=$L$43,$K$43-$K$42,IF(C62=$L$44,$K$44-$K$43,IF(C62=$L$45,$K$45-$K$44,IF(C62=$L$46,$K$46-$K$45,IF(C62=$L$47,$K$47-$K$46,IF(C62=$L$48,$K$48-$K$47,IF(C62=$L$49,$K$49-$K$48,IF(C62=$L$50,$K$50-$K$49,IF(C62=$L$51,$K$51-$K$50)))))))))))))))))))))))))))))))))))))))))</f>
        <v>575</v>
      </c>
      <c r="E62" s="141">
        <f>IF(D62&lt;=0,0,D62)</f>
        <v>575</v>
      </c>
      <c r="F62" s="141">
        <f t="shared" ref="F62:F69" si="29">IF(E62=" "," ",F61+E62)</f>
        <v>575</v>
      </c>
      <c r="G62" s="139" t="str">
        <f>IF(F62=" "," ",IF(F62&lt;=$B$54,"ja","nej"))</f>
        <v>ja</v>
      </c>
      <c r="H62" s="139" t="str">
        <f>IF(C62&lt;=$B$57,"nej","ja")</f>
        <v>ja</v>
      </c>
      <c r="I62" s="142" t="str">
        <f>IF(G62=" "," ",IF(H62="ja",IF($B$56&lt;F62,"nej","ja"),"nej"))</f>
        <v>ja</v>
      </c>
      <c r="J62" s="143" t="b">
        <f>IF(I62=" "," ",OR(I62="ja",G62="ja"))</f>
        <v>1</v>
      </c>
    </row>
    <row r="63" spans="1:13" x14ac:dyDescent="0.25">
      <c r="A63" s="20">
        <v>2</v>
      </c>
      <c r="B63" s="50" t="str">
        <f t="shared" si="28"/>
        <v>TRILLE 1</v>
      </c>
      <c r="C63" s="7">
        <f t="shared" ref="C63:C69" si="30">IF(A63&gt;$M$52," ",LARGE($L$12:$L$51,A63))</f>
        <v>1820</v>
      </c>
      <c r="D63" s="67">
        <f t="shared" ref="D63:D101" si="31">IF(A63&gt;$M$52," ",IF(C63=$L$12,$K$12,IF(C63=$L$13,$K$13-$K$12,IF(C63=$L$14,$K$14-$K$13,IF(C63=$L$15,$K$15-$K$14,IF(C63=$L$16,$K$16-$K$15,IF(C63=$L$17,$K$17-$K$16,IF(C63=$L$18,$K$18-$K$17,IF(C63=$L$19,$K$19-$K$18,IF(C63=$L$20,$K$20-$K$19,IF(C63=$L$21,$K$21-$K$20,IF(C63=$L$22,$K$22-$K$21,IF(C63=$L$23,$K$23-$K$22,IF(C63=$L$24,$K$24-$K$23,IF(C63=$L$25,$K$25-$K$24,IF(C63=$L$26,$K$26-$K$25,IF(C63=$L$27,$K$27-$K$26,IF(C63=$L$28,$K$28-$K$27,IF(C63=$L$29,$K$29-$K$28,IF(C63=$L$30,$K$30-$K$29,IF(C63=$L$31,$K$31-$K$30,IF(C63=$L$32,$K$32-$K$31,IF(C63=$L$33,$K$33-$K$32,IF(C63=$L$34,$K$34-$K$33,IF(C63=$L$35,$K$35-$K$34,IF(C63=$L$36,$K$36-$K$35,IF(C63=$L$37,$K$37-$K$36,IF(C63=$L$38,$K$38-$K$37,IF(C63=$L$39,$K$39-$K$38,IF(C63=$L$40,$K$40-$K$39,IF(C63=$L$41,$K$41-$K$40,IF(C63=$L$42,$K$42-$K$41,IF(C63=$L$43,$K$43-$K$42,IF(C63=$L$44,$K$44-$K$43,IF(C63=$L$45,$K$45-$K$44,IF(C63=$L$46,$K$46-$K$45,IF(C63=$L$47,$K$47-$K$46,IF(C63=$L$48,$K$48-$K$47,IF(C63=$L$49,$K$49-$K$48,IF(C63=$L$50,$K$50-$K$49,IF(C63=$L$51,$K$51-$K$50)))))))))))))))))))))))))))))))))))))))))</f>
        <v>300</v>
      </c>
      <c r="E63" s="67">
        <f t="shared" ref="E63:E101" si="32">IF(D63&lt;=0,0,D63)</f>
        <v>300</v>
      </c>
      <c r="F63" s="67">
        <f t="shared" si="29"/>
        <v>875</v>
      </c>
      <c r="G63" s="50" t="str">
        <f t="shared" ref="G63:G70" si="33">IF(F63=" "," ",IF(F63&lt;=$B$54,"ja","nej"))</f>
        <v>ja</v>
      </c>
      <c r="H63" s="50" t="str">
        <f t="shared" ref="H63:H101" si="34">IF(C63&lt;=$B$57,"nej","ja")</f>
        <v>ja</v>
      </c>
      <c r="I63" s="61" t="str">
        <f t="shared" ref="I63:I101" si="35">IF(G63=" "," ",IF(H63="ja",IF($B$56&lt;F63,"nej","ja"),"nej"))</f>
        <v>ja</v>
      </c>
      <c r="J63" s="59" t="b">
        <f t="shared" ref="J63:J101" si="36">IF(I63=" "," ",OR(I63="ja",G63="ja"))</f>
        <v>1</v>
      </c>
    </row>
    <row r="64" spans="1:13" x14ac:dyDescent="0.25">
      <c r="A64" s="68">
        <v>3</v>
      </c>
      <c r="B64" s="69" t="str">
        <f t="shared" si="28"/>
        <v>SVERIGE TRILLE 1</v>
      </c>
      <c r="C64" s="70">
        <f t="shared" si="30"/>
        <v>1580</v>
      </c>
      <c r="D64" s="71">
        <f t="shared" si="31"/>
        <v>375</v>
      </c>
      <c r="E64" s="71">
        <f t="shared" si="32"/>
        <v>375</v>
      </c>
      <c r="F64" s="71">
        <f t="shared" si="29"/>
        <v>1250</v>
      </c>
      <c r="G64" s="69" t="str">
        <f t="shared" si="33"/>
        <v>nej</v>
      </c>
      <c r="H64" s="69" t="str">
        <f t="shared" si="34"/>
        <v>ja</v>
      </c>
      <c r="I64" s="72" t="str">
        <f t="shared" si="35"/>
        <v>ja</v>
      </c>
      <c r="J64" s="73" t="b">
        <f t="shared" si="36"/>
        <v>1</v>
      </c>
    </row>
    <row r="65" spans="1:11" x14ac:dyDescent="0.25">
      <c r="A65" s="20">
        <v>4</v>
      </c>
      <c r="B65" s="50" t="str">
        <f t="shared" si="28"/>
        <v>TRILLE 2</v>
      </c>
      <c r="C65" s="7">
        <f t="shared" si="30"/>
        <v>1420</v>
      </c>
      <c r="D65" s="67">
        <f t="shared" si="31"/>
        <v>75</v>
      </c>
      <c r="E65" s="67">
        <f t="shared" si="32"/>
        <v>75</v>
      </c>
      <c r="F65" s="67">
        <f t="shared" si="29"/>
        <v>1325</v>
      </c>
      <c r="G65" s="50" t="str">
        <f t="shared" si="33"/>
        <v>nej</v>
      </c>
      <c r="H65" s="50" t="str">
        <f t="shared" si="34"/>
        <v>ja</v>
      </c>
      <c r="I65" s="61" t="str">
        <f t="shared" si="35"/>
        <v>ja</v>
      </c>
      <c r="J65" s="59" t="b">
        <f t="shared" si="36"/>
        <v>1</v>
      </c>
      <c r="K65" s="2"/>
    </row>
    <row r="66" spans="1:11" x14ac:dyDescent="0.25">
      <c r="A66" s="68">
        <v>5</v>
      </c>
      <c r="B66" s="69" t="str">
        <f t="shared" si="28"/>
        <v>ENGLAND STRØRIK 1</v>
      </c>
      <c r="C66" s="70">
        <f t="shared" si="30"/>
        <v>952</v>
      </c>
      <c r="D66" s="71">
        <f t="shared" si="31"/>
        <v>525</v>
      </c>
      <c r="E66" s="71">
        <f t="shared" si="32"/>
        <v>525</v>
      </c>
      <c r="F66" s="71">
        <f t="shared" si="29"/>
        <v>1850</v>
      </c>
      <c r="G66" s="69" t="str">
        <f t="shared" si="33"/>
        <v>nej</v>
      </c>
      <c r="H66" s="69" t="str">
        <f t="shared" si="34"/>
        <v>ja</v>
      </c>
      <c r="I66" s="72" t="str">
        <f t="shared" si="35"/>
        <v>ja</v>
      </c>
      <c r="J66" s="73" t="b">
        <f t="shared" si="36"/>
        <v>1</v>
      </c>
    </row>
    <row r="67" spans="1:11" x14ac:dyDescent="0.25">
      <c r="A67" s="20">
        <v>6</v>
      </c>
      <c r="B67" s="50" t="str">
        <f t="shared" si="28"/>
        <v>TRILLE 3</v>
      </c>
      <c r="C67" s="7">
        <f t="shared" si="30"/>
        <v>780</v>
      </c>
      <c r="D67" s="67">
        <f t="shared" si="31"/>
        <v>75</v>
      </c>
      <c r="E67" s="67">
        <f t="shared" si="32"/>
        <v>75</v>
      </c>
      <c r="F67" s="67">
        <f t="shared" si="29"/>
        <v>1925</v>
      </c>
      <c r="G67" s="50" t="str">
        <f t="shared" si="33"/>
        <v>nej</v>
      </c>
      <c r="H67" s="50" t="str">
        <f t="shared" si="34"/>
        <v>ja</v>
      </c>
      <c r="I67" s="61" t="str">
        <f t="shared" si="35"/>
        <v>nej</v>
      </c>
      <c r="J67" s="59" t="b">
        <f t="shared" si="36"/>
        <v>0</v>
      </c>
      <c r="K67" s="2"/>
    </row>
    <row r="68" spans="1:11" x14ac:dyDescent="0.25">
      <c r="A68" s="68">
        <v>7</v>
      </c>
      <c r="B68" s="69" t="str">
        <f t="shared" si="28"/>
        <v>STRØRIK 2</v>
      </c>
      <c r="C68" s="70">
        <f t="shared" si="30"/>
        <v>432</v>
      </c>
      <c r="D68" s="71">
        <f t="shared" si="31"/>
        <v>50</v>
      </c>
      <c r="E68" s="71">
        <f t="shared" si="32"/>
        <v>50</v>
      </c>
      <c r="F68" s="71">
        <f t="shared" si="29"/>
        <v>1975</v>
      </c>
      <c r="G68" s="69" t="str">
        <f t="shared" si="33"/>
        <v>nej</v>
      </c>
      <c r="H68" s="69" t="str">
        <f t="shared" si="34"/>
        <v>ja</v>
      </c>
      <c r="I68" s="72" t="str">
        <f t="shared" si="35"/>
        <v>nej</v>
      </c>
      <c r="J68" s="73" t="b">
        <f t="shared" si="36"/>
        <v>0</v>
      </c>
    </row>
    <row r="69" spans="1:11" x14ac:dyDescent="0.25">
      <c r="A69" s="20">
        <v>8</v>
      </c>
      <c r="B69" s="50" t="str">
        <f t="shared" si="28"/>
        <v>STRØRIK 3</v>
      </c>
      <c r="C69" s="7">
        <f t="shared" si="30"/>
        <v>132</v>
      </c>
      <c r="D69" s="67">
        <f t="shared" si="31"/>
        <v>75</v>
      </c>
      <c r="E69" s="67">
        <f t="shared" si="32"/>
        <v>75</v>
      </c>
      <c r="F69" s="67">
        <f t="shared" si="29"/>
        <v>2050</v>
      </c>
      <c r="G69" s="50" t="str">
        <f t="shared" si="33"/>
        <v>nej</v>
      </c>
      <c r="H69" s="50" t="str">
        <f t="shared" si="34"/>
        <v>nej</v>
      </c>
      <c r="I69" s="61" t="str">
        <f t="shared" si="35"/>
        <v>nej</v>
      </c>
      <c r="J69" s="59" t="b">
        <f t="shared" si="36"/>
        <v>0</v>
      </c>
    </row>
    <row r="70" spans="1:11" x14ac:dyDescent="0.25">
      <c r="A70" s="68">
        <v>9</v>
      </c>
      <c r="B70" s="69" t="str">
        <f t="shared" si="28"/>
        <v xml:space="preserve"> </v>
      </c>
      <c r="C70" s="70" t="str">
        <f>IF(A70&gt;$M$52," ",LARGE($L$12:$L$51,A70))</f>
        <v xml:space="preserve"> </v>
      </c>
      <c r="D70" s="71" t="str">
        <f t="shared" si="31"/>
        <v xml:space="preserve"> </v>
      </c>
      <c r="E70" s="71" t="str">
        <f t="shared" si="32"/>
        <v xml:space="preserve"> </v>
      </c>
      <c r="F70" s="71" t="str">
        <f>IF(E70=" "," ",F69+E70)</f>
        <v xml:space="preserve"> </v>
      </c>
      <c r="G70" s="69" t="str">
        <f t="shared" si="33"/>
        <v xml:space="preserve"> </v>
      </c>
      <c r="H70" s="69" t="str">
        <f t="shared" si="34"/>
        <v>ja</v>
      </c>
      <c r="I70" s="72" t="str">
        <f t="shared" si="35"/>
        <v xml:space="preserve"> </v>
      </c>
      <c r="J70" s="73" t="str">
        <f t="shared" si="36"/>
        <v xml:space="preserve"> </v>
      </c>
      <c r="K70" s="1"/>
    </row>
    <row r="71" spans="1:11" x14ac:dyDescent="0.25">
      <c r="A71" s="20">
        <v>10</v>
      </c>
      <c r="B71" s="50" t="str">
        <f t="shared" si="28"/>
        <v xml:space="preserve"> </v>
      </c>
      <c r="C71" s="7" t="str">
        <f t="shared" ref="C71:C101" si="37">IF(A71&gt;$M$52," ",LARGE($L$12:$L$51,A71))</f>
        <v xml:space="preserve"> </v>
      </c>
      <c r="D71" s="67" t="str">
        <f t="shared" si="31"/>
        <v xml:space="preserve"> </v>
      </c>
      <c r="E71" s="67" t="str">
        <f t="shared" si="32"/>
        <v xml:space="preserve"> </v>
      </c>
      <c r="F71" s="67" t="str">
        <f t="shared" ref="F71:F101" si="38">IF(E71=" "," ",F70+E71)</f>
        <v xml:space="preserve"> </v>
      </c>
      <c r="G71" s="50" t="str">
        <f t="shared" ref="G71:G101" si="39">IF(F71=" "," ",IF(F71&lt;=$B$54,"ja","nej"))</f>
        <v xml:space="preserve"> </v>
      </c>
      <c r="H71" s="50" t="str">
        <f t="shared" si="34"/>
        <v>ja</v>
      </c>
      <c r="I71" s="61" t="str">
        <f t="shared" si="35"/>
        <v xml:space="preserve"> </v>
      </c>
      <c r="J71" s="59" t="str">
        <f t="shared" si="36"/>
        <v xml:space="preserve"> </v>
      </c>
      <c r="K71" s="1"/>
    </row>
    <row r="72" spans="1:11" x14ac:dyDescent="0.25">
      <c r="A72" s="68">
        <v>11</v>
      </c>
      <c r="B72" s="69" t="str">
        <f t="shared" si="28"/>
        <v xml:space="preserve"> </v>
      </c>
      <c r="C72" s="70" t="str">
        <f t="shared" si="37"/>
        <v xml:space="preserve"> </v>
      </c>
      <c r="D72" s="71" t="str">
        <f t="shared" si="31"/>
        <v xml:space="preserve"> </v>
      </c>
      <c r="E72" s="71" t="str">
        <f t="shared" si="32"/>
        <v xml:space="preserve"> </v>
      </c>
      <c r="F72" s="71" t="str">
        <f t="shared" si="38"/>
        <v xml:space="preserve"> </v>
      </c>
      <c r="G72" s="69" t="str">
        <f t="shared" si="39"/>
        <v xml:space="preserve"> </v>
      </c>
      <c r="H72" s="69" t="str">
        <f t="shared" si="34"/>
        <v>ja</v>
      </c>
      <c r="I72" s="72" t="str">
        <f t="shared" si="35"/>
        <v xml:space="preserve"> </v>
      </c>
      <c r="J72" s="73" t="str">
        <f t="shared" si="36"/>
        <v xml:space="preserve"> </v>
      </c>
      <c r="K72" s="1"/>
    </row>
    <row r="73" spans="1:11" x14ac:dyDescent="0.25">
      <c r="A73" s="20">
        <v>12</v>
      </c>
      <c r="B73" s="50" t="str">
        <f t="shared" si="28"/>
        <v xml:space="preserve"> </v>
      </c>
      <c r="C73" s="7" t="str">
        <f t="shared" si="37"/>
        <v xml:space="preserve"> </v>
      </c>
      <c r="D73" s="67" t="str">
        <f t="shared" si="31"/>
        <v xml:space="preserve"> </v>
      </c>
      <c r="E73" s="67" t="str">
        <f t="shared" si="32"/>
        <v xml:space="preserve"> </v>
      </c>
      <c r="F73" s="67" t="str">
        <f t="shared" si="38"/>
        <v xml:space="preserve"> </v>
      </c>
      <c r="G73" s="50" t="str">
        <f t="shared" si="39"/>
        <v xml:space="preserve"> </v>
      </c>
      <c r="H73" s="50" t="str">
        <f t="shared" si="34"/>
        <v>ja</v>
      </c>
      <c r="I73" s="61" t="str">
        <f t="shared" si="35"/>
        <v xml:space="preserve"> </v>
      </c>
      <c r="J73" s="59" t="str">
        <f t="shared" si="36"/>
        <v xml:space="preserve"> </v>
      </c>
      <c r="K73" s="1"/>
    </row>
    <row r="74" spans="1:11" x14ac:dyDescent="0.25">
      <c r="A74" s="68">
        <v>13</v>
      </c>
      <c r="B74" s="69" t="str">
        <f t="shared" si="28"/>
        <v xml:space="preserve"> </v>
      </c>
      <c r="C74" s="70" t="str">
        <f t="shared" si="37"/>
        <v xml:space="preserve"> </v>
      </c>
      <c r="D74" s="71" t="str">
        <f t="shared" si="31"/>
        <v xml:space="preserve"> </v>
      </c>
      <c r="E74" s="71" t="str">
        <f t="shared" si="32"/>
        <v xml:space="preserve"> </v>
      </c>
      <c r="F74" s="71" t="str">
        <f t="shared" si="38"/>
        <v xml:space="preserve"> </v>
      </c>
      <c r="G74" s="69" t="str">
        <f t="shared" si="39"/>
        <v xml:space="preserve"> </v>
      </c>
      <c r="H74" s="69" t="str">
        <f t="shared" si="34"/>
        <v>ja</v>
      </c>
      <c r="I74" s="72" t="str">
        <f t="shared" si="35"/>
        <v xml:space="preserve"> </v>
      </c>
      <c r="J74" s="73" t="str">
        <f t="shared" si="36"/>
        <v xml:space="preserve"> </v>
      </c>
    </row>
    <row r="75" spans="1:11" x14ac:dyDescent="0.25">
      <c r="A75" s="20">
        <v>14</v>
      </c>
      <c r="B75" s="50" t="str">
        <f t="shared" si="28"/>
        <v xml:space="preserve"> </v>
      </c>
      <c r="C75" s="7" t="str">
        <f t="shared" si="37"/>
        <v xml:space="preserve"> </v>
      </c>
      <c r="D75" s="67" t="str">
        <f t="shared" si="31"/>
        <v xml:space="preserve"> </v>
      </c>
      <c r="E75" s="67" t="str">
        <f t="shared" si="32"/>
        <v xml:space="preserve"> </v>
      </c>
      <c r="F75" s="67" t="str">
        <f t="shared" si="38"/>
        <v xml:space="preserve"> </v>
      </c>
      <c r="G75" s="50" t="str">
        <f t="shared" si="39"/>
        <v xml:space="preserve"> </v>
      </c>
      <c r="H75" s="50" t="str">
        <f t="shared" si="34"/>
        <v>ja</v>
      </c>
      <c r="I75" s="61" t="str">
        <f t="shared" si="35"/>
        <v xml:space="preserve"> </v>
      </c>
      <c r="J75" s="59" t="str">
        <f t="shared" si="36"/>
        <v xml:space="preserve"> </v>
      </c>
    </row>
    <row r="76" spans="1:11" x14ac:dyDescent="0.25">
      <c r="A76" s="68">
        <v>15</v>
      </c>
      <c r="B76" s="69" t="str">
        <f t="shared" si="28"/>
        <v xml:space="preserve"> </v>
      </c>
      <c r="C76" s="70" t="str">
        <f t="shared" si="37"/>
        <v xml:space="preserve"> </v>
      </c>
      <c r="D76" s="71" t="str">
        <f t="shared" si="31"/>
        <v xml:space="preserve"> </v>
      </c>
      <c r="E76" s="71" t="str">
        <f t="shared" si="32"/>
        <v xml:space="preserve"> </v>
      </c>
      <c r="F76" s="71" t="str">
        <f t="shared" si="38"/>
        <v xml:space="preserve"> </v>
      </c>
      <c r="G76" s="69" t="str">
        <f t="shared" si="39"/>
        <v xml:space="preserve"> </v>
      </c>
      <c r="H76" s="69" t="str">
        <f t="shared" si="34"/>
        <v>ja</v>
      </c>
      <c r="I76" s="72" t="str">
        <f t="shared" si="35"/>
        <v xml:space="preserve"> </v>
      </c>
      <c r="J76" s="73" t="str">
        <f t="shared" si="36"/>
        <v xml:space="preserve"> </v>
      </c>
    </row>
    <row r="77" spans="1:11" x14ac:dyDescent="0.25">
      <c r="A77" s="20">
        <v>16</v>
      </c>
      <c r="B77" s="50" t="str">
        <f t="shared" si="28"/>
        <v xml:space="preserve"> </v>
      </c>
      <c r="C77" s="7" t="str">
        <f t="shared" si="37"/>
        <v xml:space="preserve"> </v>
      </c>
      <c r="D77" s="67" t="str">
        <f t="shared" si="31"/>
        <v xml:space="preserve"> </v>
      </c>
      <c r="E77" s="67" t="str">
        <f t="shared" si="32"/>
        <v xml:space="preserve"> </v>
      </c>
      <c r="F77" s="67" t="str">
        <f t="shared" si="38"/>
        <v xml:space="preserve"> </v>
      </c>
      <c r="G77" s="50" t="str">
        <f t="shared" si="39"/>
        <v xml:space="preserve"> </v>
      </c>
      <c r="H77" s="50" t="str">
        <f t="shared" si="34"/>
        <v>ja</v>
      </c>
      <c r="I77" s="61" t="str">
        <f t="shared" si="35"/>
        <v xml:space="preserve"> </v>
      </c>
      <c r="J77" s="59" t="str">
        <f t="shared" si="36"/>
        <v xml:space="preserve"> </v>
      </c>
    </row>
    <row r="78" spans="1:11" x14ac:dyDescent="0.25">
      <c r="A78" s="68">
        <v>17</v>
      </c>
      <c r="B78" s="69" t="str">
        <f t="shared" si="28"/>
        <v xml:space="preserve"> </v>
      </c>
      <c r="C78" s="70" t="str">
        <f t="shared" si="37"/>
        <v xml:space="preserve"> </v>
      </c>
      <c r="D78" s="71" t="str">
        <f t="shared" si="31"/>
        <v xml:space="preserve"> </v>
      </c>
      <c r="E78" s="71" t="str">
        <f t="shared" si="32"/>
        <v xml:space="preserve"> </v>
      </c>
      <c r="F78" s="71" t="str">
        <f t="shared" si="38"/>
        <v xml:space="preserve"> </v>
      </c>
      <c r="G78" s="69" t="str">
        <f t="shared" si="39"/>
        <v xml:space="preserve"> </v>
      </c>
      <c r="H78" s="69" t="str">
        <f t="shared" si="34"/>
        <v>ja</v>
      </c>
      <c r="I78" s="72" t="str">
        <f t="shared" si="35"/>
        <v xml:space="preserve"> </v>
      </c>
      <c r="J78" s="73" t="str">
        <f t="shared" si="36"/>
        <v xml:space="preserve"> </v>
      </c>
    </row>
    <row r="79" spans="1:11" x14ac:dyDescent="0.25">
      <c r="A79" s="74">
        <v>18</v>
      </c>
      <c r="B79" s="50" t="str">
        <f t="shared" si="28"/>
        <v xml:space="preserve"> </v>
      </c>
      <c r="C79" s="7" t="str">
        <f t="shared" si="37"/>
        <v xml:space="preserve"> </v>
      </c>
      <c r="D79" s="67" t="str">
        <f t="shared" si="31"/>
        <v xml:space="preserve"> </v>
      </c>
      <c r="E79" s="67" t="str">
        <f t="shared" si="32"/>
        <v xml:space="preserve"> </v>
      </c>
      <c r="F79" s="67" t="str">
        <f t="shared" si="38"/>
        <v xml:space="preserve"> </v>
      </c>
      <c r="G79" s="50" t="str">
        <f t="shared" si="39"/>
        <v xml:space="preserve"> </v>
      </c>
      <c r="H79" s="50" t="str">
        <f t="shared" si="34"/>
        <v>ja</v>
      </c>
      <c r="I79" s="61" t="str">
        <f t="shared" si="35"/>
        <v xml:space="preserve"> </v>
      </c>
      <c r="J79" s="59" t="str">
        <f t="shared" si="36"/>
        <v xml:space="preserve"> </v>
      </c>
    </row>
    <row r="80" spans="1:11" x14ac:dyDescent="0.25">
      <c r="A80" s="68">
        <v>19</v>
      </c>
      <c r="B80" s="69" t="str">
        <f t="shared" si="28"/>
        <v xml:space="preserve"> </v>
      </c>
      <c r="C80" s="70" t="str">
        <f t="shared" si="37"/>
        <v xml:space="preserve"> </v>
      </c>
      <c r="D80" s="71" t="str">
        <f t="shared" si="31"/>
        <v xml:space="preserve"> </v>
      </c>
      <c r="E80" s="71" t="str">
        <f t="shared" si="32"/>
        <v xml:space="preserve"> </v>
      </c>
      <c r="F80" s="71" t="str">
        <f t="shared" si="38"/>
        <v xml:space="preserve"> </v>
      </c>
      <c r="G80" s="69" t="str">
        <f t="shared" si="39"/>
        <v xml:space="preserve"> </v>
      </c>
      <c r="H80" s="69" t="str">
        <f t="shared" si="34"/>
        <v>ja</v>
      </c>
      <c r="I80" s="72" t="str">
        <f t="shared" si="35"/>
        <v xml:space="preserve"> </v>
      </c>
      <c r="J80" s="73" t="str">
        <f t="shared" si="36"/>
        <v xml:space="preserve"> </v>
      </c>
    </row>
    <row r="81" spans="1:10" x14ac:dyDescent="0.25">
      <c r="A81" s="74">
        <v>20</v>
      </c>
      <c r="B81" s="50" t="str">
        <f t="shared" si="28"/>
        <v xml:space="preserve"> </v>
      </c>
      <c r="C81" s="7" t="str">
        <f t="shared" si="37"/>
        <v xml:space="preserve"> </v>
      </c>
      <c r="D81" s="67" t="str">
        <f t="shared" si="31"/>
        <v xml:space="preserve"> </v>
      </c>
      <c r="E81" s="67" t="str">
        <f t="shared" si="32"/>
        <v xml:space="preserve"> </v>
      </c>
      <c r="F81" s="67" t="str">
        <f t="shared" si="38"/>
        <v xml:space="preserve"> </v>
      </c>
      <c r="G81" s="50" t="str">
        <f t="shared" si="39"/>
        <v xml:space="preserve"> </v>
      </c>
      <c r="H81" s="50" t="str">
        <f t="shared" si="34"/>
        <v>ja</v>
      </c>
      <c r="I81" s="61" t="str">
        <f t="shared" si="35"/>
        <v xml:space="preserve"> </v>
      </c>
      <c r="J81" s="59" t="str">
        <f t="shared" si="36"/>
        <v xml:space="preserve"> </v>
      </c>
    </row>
    <row r="82" spans="1:10" x14ac:dyDescent="0.25">
      <c r="A82" s="68">
        <v>21</v>
      </c>
      <c r="B82" s="69" t="str">
        <f t="shared" si="28"/>
        <v xml:space="preserve"> </v>
      </c>
      <c r="C82" s="70" t="str">
        <f t="shared" si="37"/>
        <v xml:space="preserve"> </v>
      </c>
      <c r="D82" s="71" t="str">
        <f t="shared" si="31"/>
        <v xml:space="preserve"> </v>
      </c>
      <c r="E82" s="71" t="str">
        <f t="shared" si="32"/>
        <v xml:space="preserve"> </v>
      </c>
      <c r="F82" s="71" t="str">
        <f t="shared" si="38"/>
        <v xml:space="preserve"> </v>
      </c>
      <c r="G82" s="69" t="str">
        <f t="shared" si="39"/>
        <v xml:space="preserve"> </v>
      </c>
      <c r="H82" s="69" t="str">
        <f t="shared" si="34"/>
        <v>ja</v>
      </c>
      <c r="I82" s="72" t="str">
        <f t="shared" si="35"/>
        <v xml:space="preserve"> </v>
      </c>
      <c r="J82" s="73" t="str">
        <f t="shared" si="36"/>
        <v xml:space="preserve"> </v>
      </c>
    </row>
    <row r="83" spans="1:10" x14ac:dyDescent="0.25">
      <c r="A83" s="74">
        <v>22</v>
      </c>
      <c r="B83" s="50" t="str">
        <f t="shared" si="28"/>
        <v xml:space="preserve"> </v>
      </c>
      <c r="C83" s="7" t="str">
        <f t="shared" si="37"/>
        <v xml:space="preserve"> </v>
      </c>
      <c r="D83" s="67" t="str">
        <f t="shared" si="31"/>
        <v xml:space="preserve"> </v>
      </c>
      <c r="E83" s="67" t="str">
        <f t="shared" si="32"/>
        <v xml:space="preserve"> </v>
      </c>
      <c r="F83" s="67" t="str">
        <f t="shared" si="38"/>
        <v xml:space="preserve"> </v>
      </c>
      <c r="G83" s="50" t="str">
        <f t="shared" si="39"/>
        <v xml:space="preserve"> </v>
      </c>
      <c r="H83" s="50" t="str">
        <f t="shared" si="34"/>
        <v>ja</v>
      </c>
      <c r="I83" s="61" t="str">
        <f t="shared" si="35"/>
        <v xml:space="preserve"> </v>
      </c>
      <c r="J83" s="59" t="str">
        <f t="shared" si="36"/>
        <v xml:space="preserve"> </v>
      </c>
    </row>
    <row r="84" spans="1:10" x14ac:dyDescent="0.25">
      <c r="A84" s="68">
        <v>23</v>
      </c>
      <c r="B84" s="69" t="str">
        <f t="shared" si="28"/>
        <v xml:space="preserve"> </v>
      </c>
      <c r="C84" s="70" t="str">
        <f t="shared" si="37"/>
        <v xml:space="preserve"> </v>
      </c>
      <c r="D84" s="71" t="str">
        <f t="shared" si="31"/>
        <v xml:space="preserve"> </v>
      </c>
      <c r="E84" s="71" t="str">
        <f t="shared" si="32"/>
        <v xml:space="preserve"> </v>
      </c>
      <c r="F84" s="71" t="str">
        <f t="shared" si="38"/>
        <v xml:space="preserve"> </v>
      </c>
      <c r="G84" s="69" t="str">
        <f t="shared" si="39"/>
        <v xml:space="preserve"> </v>
      </c>
      <c r="H84" s="69" t="str">
        <f t="shared" si="34"/>
        <v>ja</v>
      </c>
      <c r="I84" s="72" t="str">
        <f t="shared" si="35"/>
        <v xml:space="preserve"> </v>
      </c>
      <c r="J84" s="73" t="str">
        <f t="shared" si="36"/>
        <v xml:space="preserve"> </v>
      </c>
    </row>
    <row r="85" spans="1:10" x14ac:dyDescent="0.25">
      <c r="A85" s="74">
        <v>24</v>
      </c>
      <c r="B85" s="50" t="str">
        <f t="shared" si="28"/>
        <v xml:space="preserve"> </v>
      </c>
      <c r="C85" s="7" t="str">
        <f t="shared" si="37"/>
        <v xml:space="preserve"> </v>
      </c>
      <c r="D85" s="67" t="str">
        <f t="shared" si="31"/>
        <v xml:space="preserve"> </v>
      </c>
      <c r="E85" s="67" t="str">
        <f t="shared" si="32"/>
        <v xml:space="preserve"> </v>
      </c>
      <c r="F85" s="67" t="str">
        <f t="shared" si="38"/>
        <v xml:space="preserve"> </v>
      </c>
      <c r="G85" s="50" t="str">
        <f t="shared" si="39"/>
        <v xml:space="preserve"> </v>
      </c>
      <c r="H85" s="50" t="str">
        <f t="shared" si="34"/>
        <v>ja</v>
      </c>
      <c r="I85" s="61" t="str">
        <f t="shared" si="35"/>
        <v xml:space="preserve"> </v>
      </c>
      <c r="J85" s="59" t="str">
        <f t="shared" si="36"/>
        <v xml:space="preserve"> </v>
      </c>
    </row>
    <row r="86" spans="1:10" x14ac:dyDescent="0.25">
      <c r="A86" s="68">
        <v>25</v>
      </c>
      <c r="B86" s="69" t="str">
        <f t="shared" si="28"/>
        <v xml:space="preserve"> </v>
      </c>
      <c r="C86" s="70" t="str">
        <f t="shared" si="37"/>
        <v xml:space="preserve"> </v>
      </c>
      <c r="D86" s="71" t="str">
        <f t="shared" si="31"/>
        <v xml:space="preserve"> </v>
      </c>
      <c r="E86" s="71" t="str">
        <f t="shared" si="32"/>
        <v xml:space="preserve"> </v>
      </c>
      <c r="F86" s="71" t="str">
        <f t="shared" si="38"/>
        <v xml:space="preserve"> </v>
      </c>
      <c r="G86" s="69" t="str">
        <f t="shared" si="39"/>
        <v xml:space="preserve"> </v>
      </c>
      <c r="H86" s="69" t="str">
        <f t="shared" si="34"/>
        <v>ja</v>
      </c>
      <c r="I86" s="72" t="str">
        <f t="shared" si="35"/>
        <v xml:space="preserve"> </v>
      </c>
      <c r="J86" s="73" t="str">
        <f t="shared" si="36"/>
        <v xml:space="preserve"> </v>
      </c>
    </row>
    <row r="87" spans="1:10" x14ac:dyDescent="0.25">
      <c r="A87" s="74">
        <v>26</v>
      </c>
      <c r="B87" s="50" t="str">
        <f t="shared" si="28"/>
        <v xml:space="preserve"> </v>
      </c>
      <c r="C87" s="7" t="str">
        <f t="shared" si="37"/>
        <v xml:space="preserve"> </v>
      </c>
      <c r="D87" s="67" t="str">
        <f t="shared" si="31"/>
        <v xml:space="preserve"> </v>
      </c>
      <c r="E87" s="67" t="str">
        <f t="shared" si="32"/>
        <v xml:space="preserve"> </v>
      </c>
      <c r="F87" s="67" t="str">
        <f t="shared" si="38"/>
        <v xml:space="preserve"> </v>
      </c>
      <c r="G87" s="50" t="str">
        <f t="shared" si="39"/>
        <v xml:space="preserve"> </v>
      </c>
      <c r="H87" s="50" t="str">
        <f t="shared" si="34"/>
        <v>ja</v>
      </c>
      <c r="I87" s="61" t="str">
        <f t="shared" si="35"/>
        <v xml:space="preserve"> </v>
      </c>
      <c r="J87" s="59" t="str">
        <f t="shared" si="36"/>
        <v xml:space="preserve"> </v>
      </c>
    </row>
    <row r="88" spans="1:10" x14ac:dyDescent="0.25">
      <c r="A88" s="68">
        <v>27</v>
      </c>
      <c r="B88" s="69" t="str">
        <f t="shared" si="28"/>
        <v xml:space="preserve"> </v>
      </c>
      <c r="C88" s="70" t="str">
        <f t="shared" si="37"/>
        <v xml:space="preserve"> </v>
      </c>
      <c r="D88" s="71" t="str">
        <f t="shared" si="31"/>
        <v xml:space="preserve"> </v>
      </c>
      <c r="E88" s="71" t="str">
        <f t="shared" si="32"/>
        <v xml:space="preserve"> </v>
      </c>
      <c r="F88" s="71" t="str">
        <f t="shared" si="38"/>
        <v xml:space="preserve"> </v>
      </c>
      <c r="G88" s="69" t="str">
        <f t="shared" si="39"/>
        <v xml:space="preserve"> </v>
      </c>
      <c r="H88" s="69" t="str">
        <f t="shared" si="34"/>
        <v>ja</v>
      </c>
      <c r="I88" s="72" t="str">
        <f t="shared" si="35"/>
        <v xml:space="preserve"> </v>
      </c>
      <c r="J88" s="73" t="str">
        <f t="shared" si="36"/>
        <v xml:space="preserve"> </v>
      </c>
    </row>
    <row r="89" spans="1:10" x14ac:dyDescent="0.25">
      <c r="A89" s="74">
        <v>28</v>
      </c>
      <c r="B89" s="50" t="str">
        <f t="shared" si="28"/>
        <v xml:space="preserve"> </v>
      </c>
      <c r="C89" s="7" t="str">
        <f t="shared" si="37"/>
        <v xml:space="preserve"> </v>
      </c>
      <c r="D89" s="67" t="str">
        <f t="shared" si="31"/>
        <v xml:space="preserve"> </v>
      </c>
      <c r="E89" s="67" t="str">
        <f t="shared" si="32"/>
        <v xml:space="preserve"> </v>
      </c>
      <c r="F89" s="67" t="str">
        <f t="shared" si="38"/>
        <v xml:space="preserve"> </v>
      </c>
      <c r="G89" s="50" t="str">
        <f t="shared" si="39"/>
        <v xml:space="preserve"> </v>
      </c>
      <c r="H89" s="50" t="str">
        <f t="shared" si="34"/>
        <v>ja</v>
      </c>
      <c r="I89" s="61" t="str">
        <f t="shared" si="35"/>
        <v xml:space="preserve"> </v>
      </c>
      <c r="J89" s="59" t="str">
        <f t="shared" si="36"/>
        <v xml:space="preserve"> </v>
      </c>
    </row>
    <row r="90" spans="1:10" x14ac:dyDescent="0.25">
      <c r="A90" s="68">
        <v>29</v>
      </c>
      <c r="B90" s="69" t="str">
        <f t="shared" si="28"/>
        <v xml:space="preserve"> </v>
      </c>
      <c r="C90" s="70" t="str">
        <f t="shared" si="37"/>
        <v xml:space="preserve"> </v>
      </c>
      <c r="D90" s="71" t="str">
        <f t="shared" si="31"/>
        <v xml:space="preserve"> </v>
      </c>
      <c r="E90" s="71" t="str">
        <f t="shared" si="32"/>
        <v xml:space="preserve"> </v>
      </c>
      <c r="F90" s="71" t="str">
        <f t="shared" si="38"/>
        <v xml:space="preserve"> </v>
      </c>
      <c r="G90" s="69" t="str">
        <f t="shared" si="39"/>
        <v xml:space="preserve"> </v>
      </c>
      <c r="H90" s="69" t="str">
        <f t="shared" si="34"/>
        <v>ja</v>
      </c>
      <c r="I90" s="72" t="str">
        <f t="shared" si="35"/>
        <v xml:space="preserve"> </v>
      </c>
      <c r="J90" s="73" t="str">
        <f t="shared" si="36"/>
        <v xml:space="preserve"> </v>
      </c>
    </row>
    <row r="91" spans="1:10" x14ac:dyDescent="0.25">
      <c r="A91" s="74">
        <v>30</v>
      </c>
      <c r="B91" s="50" t="str">
        <f t="shared" si="28"/>
        <v xml:space="preserve"> </v>
      </c>
      <c r="C91" s="7" t="str">
        <f t="shared" si="37"/>
        <v xml:space="preserve"> </v>
      </c>
      <c r="D91" s="67" t="str">
        <f t="shared" si="31"/>
        <v xml:space="preserve"> </v>
      </c>
      <c r="E91" s="67" t="str">
        <f t="shared" si="32"/>
        <v xml:space="preserve"> </v>
      </c>
      <c r="F91" s="67" t="str">
        <f t="shared" si="38"/>
        <v xml:space="preserve"> </v>
      </c>
      <c r="G91" s="50" t="str">
        <f t="shared" si="39"/>
        <v xml:space="preserve"> </v>
      </c>
      <c r="H91" s="50" t="str">
        <f t="shared" si="34"/>
        <v>ja</v>
      </c>
      <c r="I91" s="61" t="str">
        <f t="shared" si="35"/>
        <v xml:space="preserve"> </v>
      </c>
      <c r="J91" s="59" t="str">
        <f t="shared" si="36"/>
        <v xml:space="preserve"> </v>
      </c>
    </row>
    <row r="92" spans="1:10" x14ac:dyDescent="0.25">
      <c r="A92" s="68">
        <v>31</v>
      </c>
      <c r="B92" s="69" t="str">
        <f t="shared" si="28"/>
        <v xml:space="preserve"> </v>
      </c>
      <c r="C92" s="70" t="str">
        <f t="shared" si="37"/>
        <v xml:space="preserve"> </v>
      </c>
      <c r="D92" s="71" t="str">
        <f t="shared" si="31"/>
        <v xml:space="preserve"> </v>
      </c>
      <c r="E92" s="71" t="str">
        <f t="shared" si="32"/>
        <v xml:space="preserve"> </v>
      </c>
      <c r="F92" s="71" t="str">
        <f t="shared" si="38"/>
        <v xml:space="preserve"> </v>
      </c>
      <c r="G92" s="69" t="str">
        <f t="shared" si="39"/>
        <v xml:space="preserve"> </v>
      </c>
      <c r="H92" s="69" t="str">
        <f t="shared" si="34"/>
        <v>ja</v>
      </c>
      <c r="I92" s="72" t="str">
        <f t="shared" si="35"/>
        <v xml:space="preserve"> </v>
      </c>
      <c r="J92" s="73" t="str">
        <f t="shared" si="36"/>
        <v xml:space="preserve"> </v>
      </c>
    </row>
    <row r="93" spans="1:10" x14ac:dyDescent="0.25">
      <c r="A93" s="74">
        <v>32</v>
      </c>
      <c r="B93" s="50" t="str">
        <f t="shared" si="28"/>
        <v xml:space="preserve"> </v>
      </c>
      <c r="C93" s="7" t="str">
        <f t="shared" si="37"/>
        <v xml:space="preserve"> </v>
      </c>
      <c r="D93" s="67" t="str">
        <f t="shared" si="31"/>
        <v xml:space="preserve"> </v>
      </c>
      <c r="E93" s="67" t="str">
        <f t="shared" si="32"/>
        <v xml:space="preserve"> </v>
      </c>
      <c r="F93" s="67" t="str">
        <f t="shared" si="38"/>
        <v xml:space="preserve"> </v>
      </c>
      <c r="G93" s="50" t="str">
        <f t="shared" si="39"/>
        <v xml:space="preserve"> </v>
      </c>
      <c r="H93" s="50" t="str">
        <f t="shared" si="34"/>
        <v>ja</v>
      </c>
      <c r="I93" s="61" t="str">
        <f t="shared" si="35"/>
        <v xml:space="preserve"> </v>
      </c>
      <c r="J93" s="59" t="str">
        <f t="shared" si="36"/>
        <v xml:space="preserve"> </v>
      </c>
    </row>
    <row r="94" spans="1:10" x14ac:dyDescent="0.25">
      <c r="A94" s="68">
        <v>33</v>
      </c>
      <c r="B94" s="69" t="str">
        <f t="shared" si="28"/>
        <v xml:space="preserve"> </v>
      </c>
      <c r="C94" s="70" t="str">
        <f t="shared" si="37"/>
        <v xml:space="preserve"> </v>
      </c>
      <c r="D94" s="71" t="str">
        <f t="shared" si="31"/>
        <v xml:space="preserve"> </v>
      </c>
      <c r="E94" s="71" t="str">
        <f t="shared" si="32"/>
        <v xml:space="preserve"> </v>
      </c>
      <c r="F94" s="71" t="str">
        <f t="shared" si="38"/>
        <v xml:space="preserve"> </v>
      </c>
      <c r="G94" s="69" t="str">
        <f t="shared" si="39"/>
        <v xml:space="preserve"> </v>
      </c>
      <c r="H94" s="69" t="str">
        <f t="shared" si="34"/>
        <v>ja</v>
      </c>
      <c r="I94" s="72" t="str">
        <f t="shared" si="35"/>
        <v xml:space="preserve"> </v>
      </c>
      <c r="J94" s="73" t="str">
        <f t="shared" si="36"/>
        <v xml:space="preserve"> </v>
      </c>
    </row>
    <row r="95" spans="1:10" x14ac:dyDescent="0.25">
      <c r="A95" s="74">
        <v>34</v>
      </c>
      <c r="B95" s="50" t="str">
        <f t="shared" si="28"/>
        <v xml:space="preserve"> </v>
      </c>
      <c r="C95" s="7" t="str">
        <f t="shared" si="37"/>
        <v xml:space="preserve"> </v>
      </c>
      <c r="D95" s="67" t="str">
        <f t="shared" si="31"/>
        <v xml:space="preserve"> </v>
      </c>
      <c r="E95" s="67" t="str">
        <f t="shared" si="32"/>
        <v xml:space="preserve"> </v>
      </c>
      <c r="F95" s="67" t="str">
        <f t="shared" si="38"/>
        <v xml:space="preserve"> </v>
      </c>
      <c r="G95" s="50" t="str">
        <f t="shared" si="39"/>
        <v xml:space="preserve"> </v>
      </c>
      <c r="H95" s="50" t="str">
        <f t="shared" si="34"/>
        <v>ja</v>
      </c>
      <c r="I95" s="61" t="str">
        <f t="shared" si="35"/>
        <v xml:space="preserve"> </v>
      </c>
      <c r="J95" s="59" t="str">
        <f t="shared" si="36"/>
        <v xml:space="preserve"> </v>
      </c>
    </row>
    <row r="96" spans="1:10" x14ac:dyDescent="0.25">
      <c r="A96" s="68">
        <v>35</v>
      </c>
      <c r="B96" s="69" t="str">
        <f t="shared" si="28"/>
        <v xml:space="preserve"> </v>
      </c>
      <c r="C96" s="70" t="str">
        <f t="shared" si="37"/>
        <v xml:space="preserve"> </v>
      </c>
      <c r="D96" s="71" t="str">
        <f t="shared" si="31"/>
        <v xml:space="preserve"> </v>
      </c>
      <c r="E96" s="71" t="str">
        <f t="shared" si="32"/>
        <v xml:space="preserve"> </v>
      </c>
      <c r="F96" s="71" t="str">
        <f t="shared" si="38"/>
        <v xml:space="preserve"> </v>
      </c>
      <c r="G96" s="69" t="str">
        <f t="shared" si="39"/>
        <v xml:space="preserve"> </v>
      </c>
      <c r="H96" s="69" t="str">
        <f t="shared" si="34"/>
        <v>ja</v>
      </c>
      <c r="I96" s="72" t="str">
        <f t="shared" si="35"/>
        <v xml:space="preserve"> </v>
      </c>
      <c r="J96" s="73" t="str">
        <f t="shared" si="36"/>
        <v xml:space="preserve"> </v>
      </c>
    </row>
    <row r="97" spans="1:12" x14ac:dyDescent="0.25">
      <c r="A97" s="74">
        <v>36</v>
      </c>
      <c r="B97" s="50" t="str">
        <f t="shared" si="28"/>
        <v xml:space="preserve"> </v>
      </c>
      <c r="C97" s="7" t="str">
        <f t="shared" si="37"/>
        <v xml:space="preserve"> </v>
      </c>
      <c r="D97" s="67" t="str">
        <f t="shared" si="31"/>
        <v xml:space="preserve"> </v>
      </c>
      <c r="E97" s="67" t="str">
        <f t="shared" si="32"/>
        <v xml:space="preserve"> </v>
      </c>
      <c r="F97" s="67" t="str">
        <f t="shared" si="38"/>
        <v xml:space="preserve"> </v>
      </c>
      <c r="G97" s="50" t="str">
        <f t="shared" si="39"/>
        <v xml:space="preserve"> </v>
      </c>
      <c r="H97" s="50" t="str">
        <f t="shared" si="34"/>
        <v>ja</v>
      </c>
      <c r="I97" s="61" t="str">
        <f t="shared" si="35"/>
        <v xml:space="preserve"> </v>
      </c>
      <c r="J97" s="59" t="str">
        <f t="shared" si="36"/>
        <v xml:space="preserve"> </v>
      </c>
    </row>
    <row r="98" spans="1:12" x14ac:dyDescent="0.25">
      <c r="A98" s="75">
        <f>A97+1</f>
        <v>37</v>
      </c>
      <c r="B98" s="69" t="str">
        <f t="shared" si="28"/>
        <v xml:space="preserve"> </v>
      </c>
      <c r="C98" s="70" t="str">
        <f t="shared" si="37"/>
        <v xml:space="preserve"> </v>
      </c>
      <c r="D98" s="71" t="str">
        <f t="shared" si="31"/>
        <v xml:space="preserve"> </v>
      </c>
      <c r="E98" s="71" t="str">
        <f t="shared" si="32"/>
        <v xml:space="preserve"> </v>
      </c>
      <c r="F98" s="71" t="str">
        <f t="shared" si="38"/>
        <v xml:space="preserve"> </v>
      </c>
      <c r="G98" s="69" t="str">
        <f t="shared" si="39"/>
        <v xml:space="preserve"> </v>
      </c>
      <c r="H98" s="69" t="str">
        <f t="shared" si="34"/>
        <v>ja</v>
      </c>
      <c r="I98" s="72" t="str">
        <f t="shared" si="35"/>
        <v xml:space="preserve"> </v>
      </c>
      <c r="J98" s="73" t="str">
        <f t="shared" si="36"/>
        <v xml:space="preserve"> </v>
      </c>
    </row>
    <row r="99" spans="1:12" x14ac:dyDescent="0.25">
      <c r="A99" s="74">
        <f t="shared" ref="A99:A101" si="40">A98+1</f>
        <v>38</v>
      </c>
      <c r="B99" s="50" t="str">
        <f t="shared" si="28"/>
        <v xml:space="preserve"> </v>
      </c>
      <c r="C99" s="7" t="str">
        <f t="shared" si="37"/>
        <v xml:space="preserve"> </v>
      </c>
      <c r="D99" s="67" t="str">
        <f t="shared" si="31"/>
        <v xml:space="preserve"> </v>
      </c>
      <c r="E99" s="67" t="str">
        <f t="shared" si="32"/>
        <v xml:space="preserve"> </v>
      </c>
      <c r="F99" s="67" t="str">
        <f t="shared" si="38"/>
        <v xml:space="preserve"> </v>
      </c>
      <c r="G99" s="50" t="str">
        <f t="shared" si="39"/>
        <v xml:space="preserve"> </v>
      </c>
      <c r="H99" s="50" t="str">
        <f t="shared" si="34"/>
        <v>ja</v>
      </c>
      <c r="I99" s="61" t="str">
        <f t="shared" si="35"/>
        <v xml:space="preserve"> </v>
      </c>
      <c r="J99" s="59" t="str">
        <f t="shared" si="36"/>
        <v xml:space="preserve"> </v>
      </c>
    </row>
    <row r="100" spans="1:12" x14ac:dyDescent="0.25">
      <c r="A100" s="75">
        <f t="shared" si="40"/>
        <v>39</v>
      </c>
      <c r="B100" s="69" t="str">
        <f t="shared" si="28"/>
        <v xml:space="preserve"> </v>
      </c>
      <c r="C100" s="70" t="str">
        <f t="shared" si="37"/>
        <v xml:space="preserve"> </v>
      </c>
      <c r="D100" s="71" t="str">
        <f t="shared" si="31"/>
        <v xml:space="preserve"> </v>
      </c>
      <c r="E100" s="71" t="str">
        <f t="shared" si="32"/>
        <v xml:space="preserve"> </v>
      </c>
      <c r="F100" s="71" t="str">
        <f t="shared" si="38"/>
        <v xml:space="preserve"> </v>
      </c>
      <c r="G100" s="69" t="str">
        <f t="shared" si="39"/>
        <v xml:space="preserve"> </v>
      </c>
      <c r="H100" s="69" t="str">
        <f t="shared" si="34"/>
        <v>ja</v>
      </c>
      <c r="I100" s="72" t="str">
        <f t="shared" si="35"/>
        <v xml:space="preserve"> </v>
      </c>
      <c r="J100" s="73" t="str">
        <f t="shared" si="36"/>
        <v xml:space="preserve"> </v>
      </c>
    </row>
    <row r="101" spans="1:12" ht="15.75" thickBot="1" x14ac:dyDescent="0.3">
      <c r="A101" s="21">
        <f t="shared" si="40"/>
        <v>40</v>
      </c>
      <c r="B101" s="76" t="str">
        <f t="shared" si="28"/>
        <v xml:space="preserve"> </v>
      </c>
      <c r="C101" s="23" t="str">
        <f t="shared" si="37"/>
        <v xml:space="preserve"> </v>
      </c>
      <c r="D101" s="77" t="str">
        <f t="shared" si="31"/>
        <v xml:space="preserve"> </v>
      </c>
      <c r="E101" s="77" t="str">
        <f t="shared" si="32"/>
        <v xml:space="preserve"> </v>
      </c>
      <c r="F101" s="77" t="str">
        <f t="shared" si="38"/>
        <v xml:space="preserve"> </v>
      </c>
      <c r="G101" s="76" t="str">
        <f t="shared" si="39"/>
        <v xml:space="preserve"> </v>
      </c>
      <c r="H101" s="76" t="str">
        <f t="shared" si="34"/>
        <v>ja</v>
      </c>
      <c r="I101" s="78" t="str">
        <f t="shared" si="35"/>
        <v xml:space="preserve"> </v>
      </c>
      <c r="J101" s="79" t="str">
        <f t="shared" si="36"/>
        <v xml:space="preserve"> </v>
      </c>
    </row>
    <row r="102" spans="1:12" x14ac:dyDescent="0.25">
      <c r="C102" s="11"/>
      <c r="D102" s="11"/>
    </row>
    <row r="103" spans="1:12" ht="15.75" thickBot="1" x14ac:dyDescent="0.3">
      <c r="A103" t="s">
        <v>39</v>
      </c>
    </row>
    <row r="104" spans="1:12" ht="15.75" thickBot="1" x14ac:dyDescent="0.3">
      <c r="A104" s="36" t="str">
        <f>A11</f>
        <v>produkt</v>
      </c>
      <c r="B104" s="37" t="str">
        <f>B11</f>
        <v xml:space="preserve">Pris </v>
      </c>
      <c r="C104" s="37" t="str">
        <f>C11</f>
        <v>Afsætning</v>
      </c>
      <c r="D104" s="37"/>
      <c r="E104" s="37" t="str">
        <f>E11</f>
        <v>Omsætning</v>
      </c>
      <c r="F104" s="37" t="str">
        <f>F11</f>
        <v>VE</v>
      </c>
      <c r="G104" s="37" t="str">
        <f>G11</f>
        <v>VO
(afsæt*VE)</v>
      </c>
      <c r="H104" s="37"/>
      <c r="I104" s="37" t="str">
        <f>I11</f>
        <v>Reklame</v>
      </c>
      <c r="J104" s="37" t="str">
        <f>J11</f>
        <v>DB / MFB</v>
      </c>
      <c r="K104" s="120" t="str">
        <f>K11</f>
        <v>timer</v>
      </c>
      <c r="L104" s="56"/>
    </row>
    <row r="105" spans="1:12" x14ac:dyDescent="0.25">
      <c r="A105" s="184" t="str">
        <f>A12</f>
        <v>STRØRIK 1</v>
      </c>
      <c r="B105" s="115">
        <f>IF($A$105=$A$12,B12,IF($A$105=$A$13,B13,IF($A$105=$A$14,B14,IF($A$105=$A$15,B15,IF($A$105=$A$16,B16,IF($A$105=$A$17,B17,IF($A$105=$A$18,B18,IF($A$105=$A$19,B19,IF($A$105=$A$20,B20,IF($A$105=$A$21,B21,IF($A$105=$A$22,B22,IF($A$105=$A$23,B23,IF($A$105=$A$24,B24,IF($A$105=$A$25,B25,IF($A$105=$A$26,B26,IF($A$105=$A$27,B27,IF($A$105=$A$28,B28,IF($A$105=$A$29,B29,IF($A$105=$A$30,B30,IF($A$105=$A$31,B31,IF($A$105=$A$32,B32,IF($A$105=$A$33,B33,IF($A$105=$A$34,B34,IF($A$105=$A$35,B35,IF($A$105=$A$36,B36,IF($A$105=$A$37,B37,IF($A$105=$A$38,B38,IF($A$105=$A$39,B39,IF($A$105=$A$40,B40,IF($A$105=$A$41,B41,IF($A$105=$A$42,B42,IF($A$105=$A$43,B43,IF($A$105=$A$44,B44,IF($A$105=$A$45,B45,IF($A$105=$A$46,B46,IF($A$105=$A$47,B47,IF($A$105=$A$48,B48,IF($A$105=$A$49,B49,IF($A$105=$A$50,B50,IF($A$105=$A$51,B51,IF($A$105="","")))))))))))))))))))))))))))))))))))))))))</f>
        <v>775</v>
      </c>
      <c r="C105" s="115">
        <f t="shared" ref="C105:K105" si="41">IF($A$105=$A$12,C12,IF($A$105=$A$13,C13,IF($A$105=$A$14,C14,IF($A$105=$A$15,C15,IF($A$105=$A$16,C16,IF($A$105=$A$17,C17,IF($A$105=$A$18,C18,IF($A$105=$A$19,C19,IF($A$105=$A$20,C20,IF($A$105=$A$21,C21,IF($A$105=$A$22,C22,IF($A$105=$A$23,C23,IF($A$105=$A$24,C24,IF($A$105=$A$25,C25,IF($A$105=$A$26,C26,IF($A$105=$A$27,C27,IF($A$105=$A$28,C28,IF($A$105=$A$29,C29,IF($A$105=$A$30,C30,IF($A$105=$A$31,C31,IF($A$105=$A$32,C32,IF($A$105=$A$33,C33,IF($A$105=$A$34,C34,IF($A$105=$A$35,C35,IF($A$105=$A$36,C36,IF($A$105=$A$37,C37,IF($A$105=$A$38,C38,IF($A$105=$A$39,C39,IF($A$105=$A$40,C40,IF($A$105=$A$41,C41,IF($A$105=$A$42,C42,IF($A$105=$A$43,C43,IF($A$105=$A$44,C44,IF($A$105=$A$45,C45,IF($A$105=$A$46,C46,IF($A$105=$A$47,C47,IF($A$105=$A$48,C48,IF($A$105=$A$49,C49,IF($A$105=$A$50,C50,IF($A$105=$A$51,C51,IF($A$105="","")))))))))))))))))))))))))))))))))))))))))</f>
        <v>2300</v>
      </c>
      <c r="D105" s="115">
        <f t="shared" si="41"/>
        <v>0</v>
      </c>
      <c r="E105" s="115">
        <f t="shared" si="41"/>
        <v>1782500</v>
      </c>
      <c r="F105" s="115">
        <f t="shared" si="41"/>
        <v>292</v>
      </c>
      <c r="G105" s="115">
        <f t="shared" si="41"/>
        <v>671600</v>
      </c>
      <c r="H105" s="115">
        <f t="shared" si="41"/>
        <v>0</v>
      </c>
      <c r="I105" s="115">
        <f t="shared" si="41"/>
        <v>0</v>
      </c>
      <c r="J105" s="115">
        <f t="shared" si="41"/>
        <v>1110900</v>
      </c>
      <c r="K105" s="116">
        <f t="shared" si="41"/>
        <v>575</v>
      </c>
      <c r="L105" s="56"/>
    </row>
    <row r="106" spans="1:12" x14ac:dyDescent="0.25">
      <c r="A106" s="189" t="str">
        <f>A23</f>
        <v>TRILLE 2</v>
      </c>
      <c r="B106" s="5">
        <f>IF($A$106=$A$12,B12,IF($A$106=$A$13,B13,IF($A$106=$A$14,B14,IF($A$106=$A$15,B15,IF($A$106=$A$16,B16,IF($A$106=$A$17,B17,IF($A$106=$A$18,B18,IF($A$106=$A$19,B19,IF($A$106=$A$20,B20,IF($A$106=$A$21,B21,IF($A$106=$A$22,B22,IF($A$106=$A$23,B23,IF($A$106=$A$24,B24,IF($A$106=$A$25,B25,IF($A$106=$A$26,B26,IF($A$106=$A$27,B27,IF($A$106=$A$28,B28,IF($A$106=$A$29,B29,IF($A$106=$A$30,B30,IF($A$106=$A$31,B31,IF($A$106=$A$32,B32,IF($A$106=$A$33,B33,IF($A$106=$A$34,B34,IF($A$106=$A$35,B35,IF($A$106=$A$36,B36,IF($A$106=$A$37,B37,IF($A$106=$A$38,B38,IF($A$106=$A$39,B39,IF($A$106=$A$40,B40,IF($A$106=$A$41,B41,IF($A$106=$A$42,B42,IF($A$106=$A$43,B43,IF($A$106=$A$44,B44,IF($A$106=$A$45,B45,IF($A$106=$A$46,B46,IF($A$106=$A$47,B47,IF($A$106=$A$48,B48,IF($A$106=$A$49,B49,IF($A$106=$A$50,B50,IF($A$106=$A$51,B51,IF($A$106="","")))))))))))))))))))))))))))))))))))))))))</f>
        <v>690</v>
      </c>
      <c r="C106" s="5">
        <f t="shared" ref="C106:K106" si="42">IF($A$106=$A$12,C12,IF($A$106=$A$13,C13,IF($A$106=$A$14,C14,IF($A$106=$A$15,C15,IF($A$106=$A$16,C16,IF($A$106=$A$17,C17,IF($A$106=$A$18,C18,IF($A$106=$A$19,C19,IF($A$106=$A$20,C20,IF($A$106=$A$21,C21,IF($A$106=$A$22,C22,IF($A$106=$A$23,C23,IF($A$106=$A$24,C24,IF($A$106=$A$25,C25,IF($A$106=$A$26,C26,IF($A$106=$A$27,C27,IF($A$106=$A$28,C28,IF($A$106=$A$29,C29,IF($A$106=$A$30,C30,IF($A$106=$A$31,C31,IF($A$106=$A$32,C32,IF($A$106=$A$33,C33,IF($A$106=$A$34,C34,IF($A$106=$A$35,C35,IF($A$106=$A$36,C36,IF($A$106=$A$37,C37,IF($A$106=$A$38,C38,IF($A$106=$A$39,C39,IF($A$106=$A$40,C40,IF($A$106=$A$41,C41,IF($A$106=$A$42,C42,IF($A$106=$A$43,C43,IF($A$106=$A$44,C44,IF($A$106=$A$45,C45,IF($A$106=$A$46,C46,IF($A$106=$A$47,C47,IF($A$106=$A$48,C48,IF($A$106=$A$49,C49,IF($A$106=$A$50,C50,IF($A$106=$A$51,C51,IF($A$106="","")))))))))))))))))))))))))))))))))))))))))</f>
        <v>1500</v>
      </c>
      <c r="D106" s="5">
        <f t="shared" si="42"/>
        <v>0</v>
      </c>
      <c r="E106" s="5">
        <f t="shared" si="42"/>
        <v>1035000</v>
      </c>
      <c r="F106" s="5">
        <f t="shared" si="42"/>
        <v>255</v>
      </c>
      <c r="G106" s="5">
        <f t="shared" si="42"/>
        <v>382500</v>
      </c>
      <c r="H106" s="5">
        <f t="shared" si="42"/>
        <v>0</v>
      </c>
      <c r="I106" s="5">
        <f t="shared" si="42"/>
        <v>0</v>
      </c>
      <c r="J106" s="5">
        <f t="shared" si="42"/>
        <v>652500</v>
      </c>
      <c r="K106" s="17">
        <f t="shared" si="42"/>
        <v>375</v>
      </c>
      <c r="L106" s="56"/>
    </row>
    <row r="107" spans="1:12" x14ac:dyDescent="0.25">
      <c r="A107" s="194" t="str">
        <f>A42</f>
        <v>SVERIGE TRILLE 1</v>
      </c>
      <c r="B107" s="5">
        <f>IF($A$107=$A$12,B12,IF($A$107=$A$13,B13,IF($A$107=$A$14,B14,IF($A$107=$A$15,B15,IF($A$107=$A$16,B16,IF($A$107=$A$17,B17,IF($A$107=$A$18,B18,IF($A$107=$A$19,B19,IF($A$107=$A$20,B20,IF($A$107=$A$21,B21,IF($A$107=$A$22,B22,IF($A$107=$A$23,B23,IF($A$107=$A$24,B24,IF($A$107=$A$25,B25,IF($A$107=$A$26,B26,IF($A$107=$A$27,B27,IF($A$107=$A$28,B28,IF($A$107=$A$29,B29,IF($A$107=$A$30,B30,IF($A$107=$A$31,B31,IF($A$107=$A$32,B32,IF($A$107=$A$33,B33,IF($A$107=$A$34,B34,IF($A$107=$A$35,B35,IF($A$107=$A$36,B36,IF($A$107=$A$37,B37,IF($A$107=$A$38,B38,IF($A$107=$A$39,B39,IF($A$107=$A$40,B40,IF($A$107=$A$41,B41,IF($A$107=$A$42,B42,IF($A$107=$A$43,B43,IF($A$107=$A$44,B44,IF($A$107=$A$45,B45,IF($A$107=$A$46,B46,IF($A$107=$A$47,B47,IF($A$107=$A$48,B48,IF($A$107=$A$49,B49,IF($A$107=$A$50,B50,IF($A$107=$A$51,B51,IF($A$107="","")))))))))))))))))))))))))))))))))))))))))</f>
        <v>650</v>
      </c>
      <c r="C107" s="5">
        <f t="shared" ref="C107:K107" si="43">IF($A$107=$A$12,C12,IF($A$107=$A$13,C13,IF($A$107=$A$14,C14,IF($A$107=$A$15,C15,IF($A$107=$A$16,C16,IF($A$107=$A$17,C17,IF($A$107=$A$18,C18,IF($A$107=$A$19,C19,IF($A$107=$A$20,C20,IF($A$107=$A$21,C21,IF($A$107=$A$22,C22,IF($A$107=$A$23,C23,IF($A$107=$A$24,C24,IF($A$107=$A$25,C25,IF($A$107=$A$26,C26,IF($A$107=$A$27,C27,IF($A$107=$A$28,C28,IF($A$107=$A$29,C29,IF($A$107=$A$30,C30,IF($A$107=$A$31,C31,IF($A$107=$A$32,C32,IF($A$107=$A$33,C33,IF($A$107=$A$34,C34,IF($A$107=$A$35,C35,IF($A$107=$A$36,C36,IF($A$107=$A$37,C37,IF($A$107=$A$38,C38,IF($A$107=$A$39,C39,IF($A$107=$A$40,C40,IF($A$107=$A$41,C41,IF($A$107=$A$42,C42,IF($A$107=$A$43,C43,IF($A$107=$A$44,C44,IF($A$107=$A$45,C45,IF($A$107=$A$46,C46,IF($A$107=$A$47,C47,IF($A$107=$A$48,C48,IF($A$107=$A$49,C49,IF($A$107=$A$50,C50,IF($A$107=$A$51,C51,IF($A$107="","")))))))))))))))))))))))))))))))))))))))))</f>
        <v>1500</v>
      </c>
      <c r="D107" s="5">
        <f t="shared" si="43"/>
        <v>0</v>
      </c>
      <c r="E107" s="5">
        <f t="shared" si="43"/>
        <v>975000</v>
      </c>
      <c r="F107" s="5">
        <f t="shared" si="43"/>
        <v>255</v>
      </c>
      <c r="G107" s="5">
        <f t="shared" si="43"/>
        <v>382500</v>
      </c>
      <c r="H107" s="5">
        <f t="shared" si="43"/>
        <v>0</v>
      </c>
      <c r="I107" s="5">
        <f t="shared" si="43"/>
        <v>0</v>
      </c>
      <c r="J107" s="5">
        <f t="shared" si="43"/>
        <v>592500</v>
      </c>
      <c r="K107" s="17">
        <f t="shared" si="43"/>
        <v>375</v>
      </c>
      <c r="L107" s="56"/>
    </row>
    <row r="108" spans="1:12" x14ac:dyDescent="0.25">
      <c r="A108" s="200" t="str">
        <f>A32</f>
        <v>ENGLAND STRØRIK 1</v>
      </c>
      <c r="B108" s="5">
        <f>IF($A$108=$A$12,B12,IF($A$108=$A$13,B13,IF($A$108=$A$14,B14,IF($A$108=$A$15,B15,IF($A$108=$A$16,B16,IF($A$108=$A$17,B17,IF($A$108=$A$18,B18,IF($A$108=$A$19,B19,IF($A$108=$A$20,B20,IF($A$108=$A$21,B21,IF($A$108=$A$22,B22,IF($A$108=$A$23,B23,IF($A$108=$A$24,B24,IF($A$108=$A$25,B25,IF($A$108=$A$26,B26,IF($A$108=$A$27,B27,IF($A$108=$A$28,B28,IF($A$108=$A$29,B29,IF($A$108=$A$30,B30,IF($A$108=$A$31,B31,IF($A$108=$A$32,B32,IF($A$108=$A$33,B33,IF($A$108=$A$34,B34,IF($A$108=$A$35,B35,IF($A$108=$A$36,B36,IF($A$108=$A$37,B37,IF($A$108=$A$38,B38,IF($A$108=$A$39,B39,IF($A$108=$A$40,B40,IF($A$108=$A$41,B41,IF($A$108=$A$42,B42,IF($A$107=$A$43,B43,IF($A$108=$A$44,B44,IF($A$108=$A$45,B45,IF($A$108=$A$46,B46,IF($A$108=$A$47,B47,IF($A$108=$A$48,B48,IF($A$108=$A$49,B49,IF($A$108=$A$50,B50,IF($A$108=$A$51,B51,IF($A$108="","")))))))))))))))))))))))))))))))))))))))))</f>
        <v>550</v>
      </c>
      <c r="C108" s="5">
        <f t="shared" ref="C108:K108" si="44">IF($A$108=$A$12,C12,IF($A$108=$A$13,C13,IF($A$108=$A$14,C14,IF($A$108=$A$15,C15,IF($A$108=$A$16,C16,IF($A$108=$A$17,C17,IF($A$108=$A$18,C18,IF($A$108=$A$19,C19,IF($A$108=$A$20,C20,IF($A$108=$A$21,C21,IF($A$108=$A$22,C22,IF($A$108=$A$23,C23,IF($A$108=$A$24,C24,IF($A$108=$A$25,C25,IF($A$108=$A$26,C26,IF($A$108=$A$27,C27,IF($A$108=$A$28,C28,IF($A$108=$A$29,C29,IF($A$108=$A$30,C30,IF($A$108=$A$31,C31,IF($A$108=$A$32,C32,IF($A$108=$A$33,C33,IF($A$108=$A$34,C34,IF($A$108=$A$35,C35,IF($A$108=$A$36,C36,IF($A$108=$A$37,C37,IF($A$108=$A$38,C38,IF($A$108=$A$39,C39,IF($A$108=$A$40,C40,IF($A$108=$A$41,C41,IF($A$108=$A$42,C42,IF($A$107=$A$43,C43,IF($A$108=$A$44,C44,IF($A$108=$A$45,C45,IF($A$108=$A$46,C46,IF($A$108=$A$47,C47,IF($A$108=$A$48,C48,IF($A$108=$A$49,C49,IF($A$108=$A$50,C50,IF($A$108=$A$51,C51,IF($A$108="","")))))))))))))))))))))))))))))))))))))))))</f>
        <v>2100</v>
      </c>
      <c r="D108" s="5">
        <f t="shared" si="44"/>
        <v>0</v>
      </c>
      <c r="E108" s="5">
        <f t="shared" si="44"/>
        <v>1155000</v>
      </c>
      <c r="F108" s="5">
        <f t="shared" si="44"/>
        <v>312</v>
      </c>
      <c r="G108" s="5">
        <f t="shared" si="44"/>
        <v>655200</v>
      </c>
      <c r="H108" s="5">
        <f t="shared" si="44"/>
        <v>0</v>
      </c>
      <c r="I108" s="5">
        <f t="shared" si="44"/>
        <v>0</v>
      </c>
      <c r="J108" s="5">
        <f t="shared" si="44"/>
        <v>499800</v>
      </c>
      <c r="K108" s="17">
        <f t="shared" si="44"/>
        <v>525</v>
      </c>
      <c r="L108" s="56"/>
    </row>
    <row r="109" spans="1:12" x14ac:dyDescent="0.25">
      <c r="A109" s="20" t="s">
        <v>44</v>
      </c>
      <c r="B109" s="5"/>
      <c r="C109" s="5"/>
      <c r="D109" s="5"/>
      <c r="E109" s="5">
        <f>SUM(E105:E108)</f>
        <v>4947500</v>
      </c>
      <c r="F109" s="5"/>
      <c r="G109" s="5">
        <f>SUM(G105:G108)</f>
        <v>2091800</v>
      </c>
      <c r="H109" s="5"/>
      <c r="I109" s="5">
        <f>SUM(I105:I108)</f>
        <v>0</v>
      </c>
      <c r="J109" s="5">
        <f>SUM(J105:J108)</f>
        <v>2855700</v>
      </c>
      <c r="K109" s="17">
        <f>SUM(K105:K108)</f>
        <v>1850</v>
      </c>
      <c r="L109" s="56"/>
    </row>
    <row r="110" spans="1:12" x14ac:dyDescent="0.25">
      <c r="A110" s="20" t="s">
        <v>33</v>
      </c>
      <c r="B110" s="5">
        <f>B4</f>
        <v>250</v>
      </c>
      <c r="C110" s="5"/>
      <c r="D110" s="5"/>
      <c r="E110" s="5"/>
      <c r="F110" s="5"/>
      <c r="G110" s="5"/>
      <c r="H110" s="5"/>
      <c r="I110" s="5"/>
      <c r="J110" s="5">
        <f>K110*B110</f>
        <v>162500</v>
      </c>
      <c r="K110" s="17">
        <f>IF(K109&lt;=B2,0,K109-B2)</f>
        <v>650</v>
      </c>
      <c r="L110" s="56"/>
    </row>
    <row r="111" spans="1:12" ht="15.75" thickBot="1" x14ac:dyDescent="0.3">
      <c r="A111" s="21" t="s">
        <v>43</v>
      </c>
      <c r="B111" s="29"/>
      <c r="C111" s="29"/>
      <c r="D111" s="29"/>
      <c r="E111" s="29"/>
      <c r="F111" s="29"/>
      <c r="G111" s="29"/>
      <c r="H111" s="29"/>
      <c r="I111" s="29"/>
      <c r="J111" s="29">
        <f>J109-J110</f>
        <v>2693200</v>
      </c>
      <c r="K111" s="57"/>
      <c r="L111" s="56"/>
    </row>
  </sheetData>
  <pageMargins left="0.23622047244094491" right="0.23622047244094491" top="0.74803149606299213" bottom="0.74803149606299213" header="0.31496062992125984" footer="0.31496062992125984"/>
  <pageSetup paperSize="9" scale="55"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59"/>
  <sheetViews>
    <sheetView topLeftCell="B1" zoomScale="96" zoomScaleNormal="100" workbookViewId="0">
      <selection activeCell="C2" sqref="C2"/>
    </sheetView>
  </sheetViews>
  <sheetFormatPr defaultRowHeight="15" x14ac:dyDescent="0.25"/>
  <cols>
    <col min="1" max="1" width="9.140625" hidden="1" customWidth="1"/>
    <col min="2" max="2" width="21" customWidth="1"/>
    <col min="3" max="3" width="17.140625" customWidth="1"/>
    <col min="4" max="4" width="11.85546875" customWidth="1"/>
    <col min="5" max="5" width="12.7109375" hidden="1" customWidth="1"/>
    <col min="6" max="6" width="12.28515625" customWidth="1"/>
    <col min="7" max="7" width="11.7109375" customWidth="1"/>
    <col min="8" max="8" width="14.28515625" bestFit="1" customWidth="1"/>
    <col min="9" max="9" width="14.28515625" hidden="1" customWidth="1"/>
    <col min="10" max="10" width="14.28515625" customWidth="1"/>
    <col min="11" max="11" width="14" bestFit="1" customWidth="1"/>
    <col min="12" max="14" width="14" customWidth="1"/>
    <col min="15" max="15" width="23.28515625" bestFit="1" customWidth="1"/>
    <col min="16" max="16" width="12.7109375" customWidth="1"/>
  </cols>
  <sheetData>
    <row r="1" spans="1:16" x14ac:dyDescent="0.25">
      <c r="B1" t="s">
        <v>45</v>
      </c>
    </row>
    <row r="2" spans="1:16" x14ac:dyDescent="0.25">
      <c r="B2" t="s">
        <v>29</v>
      </c>
      <c r="C2" s="170">
        <v>800</v>
      </c>
      <c r="D2" t="s">
        <v>21</v>
      </c>
    </row>
    <row r="3" spans="1:16" x14ac:dyDescent="0.25">
      <c r="B3" t="s">
        <v>30</v>
      </c>
      <c r="C3" s="170">
        <v>0</v>
      </c>
      <c r="D3" t="s">
        <v>21</v>
      </c>
    </row>
    <row r="4" spans="1:16" x14ac:dyDescent="0.25">
      <c r="B4" t="s">
        <v>31</v>
      </c>
      <c r="C4" s="170">
        <v>0</v>
      </c>
      <c r="D4" t="s">
        <v>25</v>
      </c>
    </row>
    <row r="5" spans="1:16" x14ac:dyDescent="0.25">
      <c r="B5" s="11"/>
      <c r="C5" s="35"/>
      <c r="O5" s="49"/>
    </row>
    <row r="6" spans="1:16" x14ac:dyDescent="0.25">
      <c r="B6" s="34" t="s">
        <v>26</v>
      </c>
      <c r="C6" s="171" t="s">
        <v>6</v>
      </c>
      <c r="F6" s="168" t="s">
        <v>66</v>
      </c>
      <c r="H6" s="83"/>
      <c r="I6" s="83"/>
      <c r="J6" s="11"/>
      <c r="K6" s="11"/>
      <c r="L6" s="11"/>
      <c r="M6" s="11"/>
      <c r="N6" s="11"/>
    </row>
    <row r="7" spans="1:16" x14ac:dyDescent="0.25">
      <c r="B7" t="s">
        <v>47</v>
      </c>
      <c r="C7" s="172">
        <v>510</v>
      </c>
      <c r="D7" t="s">
        <v>25</v>
      </c>
      <c r="F7" s="169">
        <v>630</v>
      </c>
      <c r="G7" t="str">
        <f>D7</f>
        <v>kr.</v>
      </c>
      <c r="H7" s="84"/>
      <c r="I7" s="84"/>
      <c r="J7" s="11"/>
      <c r="K7" s="35"/>
      <c r="L7" s="11"/>
      <c r="M7" s="11"/>
      <c r="N7" s="11"/>
    </row>
    <row r="8" spans="1:16" x14ac:dyDescent="0.25">
      <c r="B8" t="s">
        <v>46</v>
      </c>
      <c r="C8" s="172">
        <v>500</v>
      </c>
      <c r="D8" t="s">
        <v>51</v>
      </c>
      <c r="F8" s="169">
        <v>500</v>
      </c>
      <c r="G8" t="s">
        <v>51</v>
      </c>
      <c r="H8" s="84"/>
      <c r="I8" s="84"/>
      <c r="J8" s="11"/>
      <c r="K8" s="35"/>
      <c r="L8" s="11"/>
      <c r="M8" s="11"/>
      <c r="N8" s="11"/>
    </row>
    <row r="9" spans="1:16" x14ac:dyDescent="0.25">
      <c r="B9" t="s">
        <v>48</v>
      </c>
      <c r="C9" s="172">
        <v>580</v>
      </c>
      <c r="D9" t="s">
        <v>25</v>
      </c>
      <c r="F9" s="169">
        <f>C9+50</f>
        <v>630</v>
      </c>
      <c r="G9" t="s">
        <v>25</v>
      </c>
      <c r="H9" s="84"/>
      <c r="I9" s="84"/>
      <c r="J9" s="11"/>
      <c r="K9" s="35"/>
      <c r="L9" s="11"/>
      <c r="M9" s="11"/>
      <c r="N9" s="11"/>
    </row>
    <row r="10" spans="1:16" x14ac:dyDescent="0.25">
      <c r="B10" t="s">
        <v>20</v>
      </c>
      <c r="C10" s="172">
        <v>0</v>
      </c>
      <c r="D10" t="s">
        <v>25</v>
      </c>
      <c r="F10" s="169">
        <v>0</v>
      </c>
      <c r="G10" t="str">
        <f>D10</f>
        <v>kr.</v>
      </c>
      <c r="H10" s="84"/>
      <c r="I10" s="84"/>
      <c r="J10" s="11"/>
      <c r="K10" s="35"/>
      <c r="L10" s="11"/>
      <c r="M10" s="11"/>
      <c r="N10" s="11"/>
    </row>
    <row r="11" spans="1:16" x14ac:dyDescent="0.25">
      <c r="B11" t="s">
        <v>22</v>
      </c>
      <c r="C11" s="172">
        <v>60</v>
      </c>
      <c r="D11" t="s">
        <v>23</v>
      </c>
      <c r="F11" s="169">
        <v>60</v>
      </c>
      <c r="G11" t="str">
        <f>D11</f>
        <v>min.</v>
      </c>
      <c r="H11" s="84"/>
      <c r="I11" s="84"/>
      <c r="J11" s="11"/>
      <c r="K11" s="35"/>
      <c r="L11" s="11"/>
      <c r="M11" s="11"/>
      <c r="N11" s="11"/>
    </row>
    <row r="12" spans="1:16" ht="15.75" thickBot="1" x14ac:dyDescent="0.3">
      <c r="B12" s="11"/>
      <c r="C12" s="11"/>
      <c r="D12" s="11"/>
      <c r="E12" s="11"/>
      <c r="F12" s="35"/>
      <c r="G12" s="11"/>
      <c r="H12" s="35"/>
      <c r="I12" s="35"/>
    </row>
    <row r="13" spans="1:16" ht="30.75" thickBot="1" x14ac:dyDescent="0.3">
      <c r="B13" s="36" t="s">
        <v>32</v>
      </c>
      <c r="C13" s="37" t="s">
        <v>0</v>
      </c>
      <c r="D13" s="37" t="s">
        <v>1</v>
      </c>
      <c r="E13" s="37"/>
      <c r="F13" s="37" t="s">
        <v>2</v>
      </c>
      <c r="G13" s="37" t="s">
        <v>3</v>
      </c>
      <c r="H13" s="38" t="s">
        <v>19</v>
      </c>
      <c r="I13" s="38"/>
      <c r="J13" s="38" t="s">
        <v>20</v>
      </c>
      <c r="K13" s="38" t="s">
        <v>27</v>
      </c>
      <c r="L13" s="38" t="s">
        <v>21</v>
      </c>
      <c r="M13" s="85" t="s">
        <v>49</v>
      </c>
      <c r="N13" s="85" t="s">
        <v>50</v>
      </c>
      <c r="O13" s="39" t="s">
        <v>28</v>
      </c>
      <c r="P13" s="66" t="s">
        <v>16</v>
      </c>
    </row>
    <row r="14" spans="1:16" ht="29.25" x14ac:dyDescent="0.4">
      <c r="A14">
        <v>1</v>
      </c>
      <c r="B14" s="13" t="str">
        <f t="shared" ref="B14:B51" si="0">IF(C14=0," ",CONCATENATE($C$6," ",A14))</f>
        <v>DK 1</v>
      </c>
      <c r="C14" s="173">
        <v>900</v>
      </c>
      <c r="D14" s="173">
        <v>286</v>
      </c>
      <c r="E14" s="53"/>
      <c r="F14" s="40">
        <f>C14*D14</f>
        <v>257400</v>
      </c>
      <c r="G14" s="41">
        <f t="shared" ref="G14:G51" si="1">IF(C14=0,0,IF(D14&lt;=$C$8,$C$7,$C$9))</f>
        <v>510</v>
      </c>
      <c r="H14" s="40">
        <f>G14*D14</f>
        <v>145860</v>
      </c>
      <c r="I14" s="40"/>
      <c r="J14" s="41">
        <f t="shared" ref="J14:J51" si="2">IF(C14=0,0,$C$10)</f>
        <v>0</v>
      </c>
      <c r="K14" s="42">
        <f>F14-H14-J14</f>
        <v>111540</v>
      </c>
      <c r="L14" s="42">
        <f t="shared" ref="L14:L51" si="3">D14*$C$11/60</f>
        <v>286</v>
      </c>
      <c r="M14" s="42">
        <f>((H14+J14)/D14)/C11*60</f>
        <v>510</v>
      </c>
      <c r="N14" s="42">
        <f>(F14/D14)/$C$11*60</f>
        <v>900</v>
      </c>
      <c r="O14" s="146">
        <f>IF(C14=0," ",K14/L14)</f>
        <v>390</v>
      </c>
      <c r="P14" s="122">
        <f t="shared" ref="P14:P45" si="4">IF(O14=" "," ",RANK(O14,$O$14:$O$77))</f>
        <v>1</v>
      </c>
    </row>
    <row r="15" spans="1:16" ht="29.25" x14ac:dyDescent="0.25">
      <c r="A15">
        <v>2</v>
      </c>
      <c r="B15" s="16" t="str">
        <f t="shared" si="0"/>
        <v>DK 2</v>
      </c>
      <c r="C15" s="174">
        <v>895</v>
      </c>
      <c r="D15" s="174">
        <f>((C15-1000)/-7)*20</f>
        <v>300</v>
      </c>
      <c r="E15" s="54"/>
      <c r="F15" s="43">
        <f t="shared" ref="F15:F51" si="5">C15*D15</f>
        <v>268500</v>
      </c>
      <c r="G15" s="43">
        <f t="shared" si="1"/>
        <v>510</v>
      </c>
      <c r="H15" s="43">
        <f>IF(C15=0,0,H14+(G15*(D15-D14)))</f>
        <v>153000</v>
      </c>
      <c r="I15" s="43"/>
      <c r="J15" s="43">
        <f t="shared" si="2"/>
        <v>0</v>
      </c>
      <c r="K15" s="44">
        <f t="shared" ref="K15:K77" si="6">F15-H15-J15</f>
        <v>115500</v>
      </c>
      <c r="L15" s="44">
        <f t="shared" si="3"/>
        <v>300</v>
      </c>
      <c r="M15" s="44">
        <f t="shared" ref="M15:M51" si="7">IF(C15=0,0,((H15+J15)-(H14+J14))/(D15-D14)/$C$11*60)</f>
        <v>510</v>
      </c>
      <c r="N15" s="44">
        <f t="shared" ref="N15:N51" si="8">IF(C15=0,0,(F15-F14)/(D15-D14)/$C$11*60)</f>
        <v>792.85714285714289</v>
      </c>
      <c r="O15" s="145">
        <f>IF(C15=0," ",(K15-K14)/(L15-L14))</f>
        <v>282.85714285714283</v>
      </c>
      <c r="P15" s="147">
        <f t="shared" si="4"/>
        <v>2</v>
      </c>
    </row>
    <row r="16" spans="1:16" ht="29.25" x14ac:dyDescent="0.25">
      <c r="A16">
        <v>3</v>
      </c>
      <c r="B16" s="16" t="str">
        <f t="shared" si="0"/>
        <v>DK 3</v>
      </c>
      <c r="C16" s="174">
        <f>C15-5</f>
        <v>890</v>
      </c>
      <c r="D16" s="174">
        <f t="shared" ref="D16:D50" si="9">((C16-1000)/-7)*20</f>
        <v>314.28571428571428</v>
      </c>
      <c r="E16" s="54"/>
      <c r="F16" s="43">
        <f t="shared" si="5"/>
        <v>279714.28571428568</v>
      </c>
      <c r="G16" s="43">
        <f t="shared" si="1"/>
        <v>510</v>
      </c>
      <c r="H16" s="43">
        <f>IF(C16=0,0,H15+(G16*(D16-D15)))</f>
        <v>160285.71428571429</v>
      </c>
      <c r="I16" s="43"/>
      <c r="J16" s="43">
        <f t="shared" si="2"/>
        <v>0</v>
      </c>
      <c r="K16" s="44">
        <f t="shared" si="6"/>
        <v>119428.57142857139</v>
      </c>
      <c r="L16" s="44">
        <f t="shared" si="3"/>
        <v>314.28571428571428</v>
      </c>
      <c r="M16" s="44">
        <f t="shared" si="7"/>
        <v>510.00000000000051</v>
      </c>
      <c r="N16" s="44">
        <f t="shared" si="8"/>
        <v>784.99999999999807</v>
      </c>
      <c r="O16" s="145">
        <f t="shared" ref="O16:O51" si="10">IF(C16=0," ",(K16-K15)/(L16-L15))</f>
        <v>274.99999999999756</v>
      </c>
      <c r="P16" s="147">
        <f t="shared" si="4"/>
        <v>3</v>
      </c>
    </row>
    <row r="17" spans="1:16" ht="29.25" x14ac:dyDescent="0.25">
      <c r="A17">
        <v>4</v>
      </c>
      <c r="B17" s="16" t="str">
        <f t="shared" si="0"/>
        <v>DK 4</v>
      </c>
      <c r="C17" s="174">
        <f t="shared" ref="C17:C50" si="11">C16-5</f>
        <v>885</v>
      </c>
      <c r="D17" s="174">
        <f t="shared" si="9"/>
        <v>328.57142857142856</v>
      </c>
      <c r="E17" s="54"/>
      <c r="F17" s="43">
        <f t="shared" si="5"/>
        <v>290785.71428571426</v>
      </c>
      <c r="G17" s="43">
        <f t="shared" si="1"/>
        <v>510</v>
      </c>
      <c r="H17" s="43">
        <f t="shared" ref="H17:H51" si="12">IF(C17=0,0,H16+(G17*(D17-D16)))</f>
        <v>167571.42857142858</v>
      </c>
      <c r="I17" s="43"/>
      <c r="J17" s="43">
        <f t="shared" si="2"/>
        <v>0</v>
      </c>
      <c r="K17" s="44">
        <f t="shared" si="6"/>
        <v>123214.28571428568</v>
      </c>
      <c r="L17" s="44">
        <f t="shared" si="3"/>
        <v>328.57142857142856</v>
      </c>
      <c r="M17" s="44">
        <f t="shared" si="7"/>
        <v>510.00000000000051</v>
      </c>
      <c r="N17" s="44">
        <f t="shared" si="8"/>
        <v>775.00000000000102</v>
      </c>
      <c r="O17" s="145">
        <f t="shared" si="10"/>
        <v>265.00000000000045</v>
      </c>
      <c r="P17" s="147">
        <f t="shared" si="4"/>
        <v>4</v>
      </c>
    </row>
    <row r="18" spans="1:16" ht="29.25" x14ac:dyDescent="0.25">
      <c r="A18">
        <v>5</v>
      </c>
      <c r="B18" s="16" t="str">
        <f t="shared" si="0"/>
        <v>DK 5</v>
      </c>
      <c r="C18" s="174">
        <f t="shared" si="11"/>
        <v>880</v>
      </c>
      <c r="D18" s="174">
        <f t="shared" si="9"/>
        <v>342.85714285714283</v>
      </c>
      <c r="E18" s="54"/>
      <c r="F18" s="43">
        <f t="shared" si="5"/>
        <v>301714.28571428568</v>
      </c>
      <c r="G18" s="43">
        <f t="shared" si="1"/>
        <v>510</v>
      </c>
      <c r="H18" s="43">
        <f t="shared" si="12"/>
        <v>174857.14285714287</v>
      </c>
      <c r="I18" s="43"/>
      <c r="J18" s="43">
        <f t="shared" si="2"/>
        <v>0</v>
      </c>
      <c r="K18" s="44">
        <f t="shared" si="6"/>
        <v>126857.14285714281</v>
      </c>
      <c r="L18" s="44">
        <f t="shared" si="3"/>
        <v>342.85714285714283</v>
      </c>
      <c r="M18" s="44">
        <f t="shared" si="7"/>
        <v>510.00000000000051</v>
      </c>
      <c r="N18" s="44">
        <f t="shared" si="8"/>
        <v>764.99999999999989</v>
      </c>
      <c r="O18" s="145">
        <f t="shared" si="10"/>
        <v>254.99999999999926</v>
      </c>
      <c r="P18" s="147">
        <f t="shared" si="4"/>
        <v>5</v>
      </c>
    </row>
    <row r="19" spans="1:16" ht="29.25" x14ac:dyDescent="0.25">
      <c r="A19">
        <v>6</v>
      </c>
      <c r="B19" s="16" t="str">
        <f t="shared" si="0"/>
        <v>DK 6</v>
      </c>
      <c r="C19" s="174">
        <f t="shared" si="11"/>
        <v>875</v>
      </c>
      <c r="D19" s="174">
        <f t="shared" si="9"/>
        <v>357.14285714285717</v>
      </c>
      <c r="E19" s="54"/>
      <c r="F19" s="43">
        <f t="shared" si="5"/>
        <v>312500</v>
      </c>
      <c r="G19" s="43">
        <f t="shared" si="1"/>
        <v>510</v>
      </c>
      <c r="H19" s="43">
        <f t="shared" si="12"/>
        <v>182142.85714285719</v>
      </c>
      <c r="I19" s="43"/>
      <c r="J19" s="43">
        <f t="shared" si="2"/>
        <v>0</v>
      </c>
      <c r="K19" s="44">
        <f t="shared" si="6"/>
        <v>130357.14285714281</v>
      </c>
      <c r="L19" s="44">
        <f t="shared" si="3"/>
        <v>357.14285714285717</v>
      </c>
      <c r="M19" s="44">
        <f t="shared" si="7"/>
        <v>510.00000000000051</v>
      </c>
      <c r="N19" s="44">
        <f t="shared" si="8"/>
        <v>754.99999999999977</v>
      </c>
      <c r="O19" s="145">
        <f t="shared" si="10"/>
        <v>244.99999999999918</v>
      </c>
      <c r="P19" s="147">
        <f t="shared" si="4"/>
        <v>6</v>
      </c>
    </row>
    <row r="20" spans="1:16" ht="29.25" x14ac:dyDescent="0.25">
      <c r="A20">
        <v>7</v>
      </c>
      <c r="B20" s="16" t="str">
        <f t="shared" si="0"/>
        <v>DK 7</v>
      </c>
      <c r="C20" s="174">
        <f t="shared" si="11"/>
        <v>870</v>
      </c>
      <c r="D20" s="174">
        <f t="shared" si="9"/>
        <v>371.42857142857144</v>
      </c>
      <c r="E20" s="54"/>
      <c r="F20" s="43">
        <f t="shared" si="5"/>
        <v>323142.85714285716</v>
      </c>
      <c r="G20" s="43">
        <f t="shared" si="1"/>
        <v>510</v>
      </c>
      <c r="H20" s="43">
        <f t="shared" si="12"/>
        <v>189428.57142857148</v>
      </c>
      <c r="I20" s="43"/>
      <c r="J20" s="43">
        <f t="shared" si="2"/>
        <v>0</v>
      </c>
      <c r="K20" s="44">
        <f t="shared" si="6"/>
        <v>133714.28571428568</v>
      </c>
      <c r="L20" s="44">
        <f t="shared" si="3"/>
        <v>371.42857142857144</v>
      </c>
      <c r="M20" s="44">
        <f t="shared" si="7"/>
        <v>510.00000000000051</v>
      </c>
      <c r="N20" s="44">
        <f t="shared" si="8"/>
        <v>745.00000000000159</v>
      </c>
      <c r="O20" s="145">
        <f t="shared" si="10"/>
        <v>235.00000000000099</v>
      </c>
      <c r="P20" s="147">
        <f t="shared" si="4"/>
        <v>7</v>
      </c>
    </row>
    <row r="21" spans="1:16" ht="29.25" x14ac:dyDescent="0.25">
      <c r="A21">
        <v>8</v>
      </c>
      <c r="B21" s="16" t="str">
        <f t="shared" si="0"/>
        <v>DK 8</v>
      </c>
      <c r="C21" s="174">
        <f t="shared" si="11"/>
        <v>865</v>
      </c>
      <c r="D21" s="174">
        <f t="shared" si="9"/>
        <v>385.71428571428567</v>
      </c>
      <c r="E21" s="54"/>
      <c r="F21" s="43">
        <f t="shared" si="5"/>
        <v>333642.8571428571</v>
      </c>
      <c r="G21" s="43">
        <f t="shared" si="1"/>
        <v>510</v>
      </c>
      <c r="H21" s="43">
        <f t="shared" si="12"/>
        <v>196714.28571428574</v>
      </c>
      <c r="I21" s="43"/>
      <c r="J21" s="43">
        <f t="shared" si="2"/>
        <v>0</v>
      </c>
      <c r="K21" s="44">
        <f t="shared" si="6"/>
        <v>136928.57142857136</v>
      </c>
      <c r="L21" s="44">
        <f t="shared" si="3"/>
        <v>385.71428571428567</v>
      </c>
      <c r="M21" s="44">
        <f t="shared" si="7"/>
        <v>510.00000000000051</v>
      </c>
      <c r="N21" s="44">
        <f t="shared" si="8"/>
        <v>734.99999999999932</v>
      </c>
      <c r="O21" s="145">
        <f t="shared" si="10"/>
        <v>224.99999999999869</v>
      </c>
      <c r="P21" s="147">
        <f t="shared" si="4"/>
        <v>8</v>
      </c>
    </row>
    <row r="22" spans="1:16" ht="29.25" x14ac:dyDescent="0.25">
      <c r="A22">
        <v>9</v>
      </c>
      <c r="B22" s="16" t="str">
        <f t="shared" si="0"/>
        <v>DK 9</v>
      </c>
      <c r="C22" s="174">
        <f t="shared" si="11"/>
        <v>860</v>
      </c>
      <c r="D22" s="174">
        <f t="shared" si="9"/>
        <v>400</v>
      </c>
      <c r="E22" s="54"/>
      <c r="F22" s="43">
        <f t="shared" si="5"/>
        <v>344000</v>
      </c>
      <c r="G22" s="43">
        <f t="shared" si="1"/>
        <v>510</v>
      </c>
      <c r="H22" s="43">
        <f t="shared" si="12"/>
        <v>204000.00000000006</v>
      </c>
      <c r="I22" s="43"/>
      <c r="J22" s="43">
        <f t="shared" si="2"/>
        <v>0</v>
      </c>
      <c r="K22" s="44">
        <f t="shared" si="6"/>
        <v>139999.99999999994</v>
      </c>
      <c r="L22" s="44">
        <f t="shared" si="3"/>
        <v>400</v>
      </c>
      <c r="M22" s="44">
        <f t="shared" si="7"/>
        <v>510.00000000000051</v>
      </c>
      <c r="N22" s="44">
        <f t="shared" si="8"/>
        <v>725.00000000000045</v>
      </c>
      <c r="O22" s="145">
        <f t="shared" si="10"/>
        <v>214.99999999999986</v>
      </c>
      <c r="P22" s="147">
        <f t="shared" si="4"/>
        <v>9</v>
      </c>
    </row>
    <row r="23" spans="1:16" ht="29.25" x14ac:dyDescent="0.25">
      <c r="A23">
        <v>10</v>
      </c>
      <c r="B23" s="16" t="str">
        <f t="shared" si="0"/>
        <v>DK 10</v>
      </c>
      <c r="C23" s="174">
        <f t="shared" si="11"/>
        <v>855</v>
      </c>
      <c r="D23" s="174">
        <f t="shared" si="9"/>
        <v>414.28571428571433</v>
      </c>
      <c r="E23" s="54"/>
      <c r="F23" s="43">
        <f t="shared" si="5"/>
        <v>354214.28571428574</v>
      </c>
      <c r="G23" s="43">
        <f t="shared" si="1"/>
        <v>510</v>
      </c>
      <c r="H23" s="43">
        <f t="shared" si="12"/>
        <v>211285.71428571438</v>
      </c>
      <c r="I23" s="43"/>
      <c r="J23" s="43">
        <f t="shared" si="2"/>
        <v>0</v>
      </c>
      <c r="K23" s="44">
        <f t="shared" si="6"/>
        <v>142928.57142857136</v>
      </c>
      <c r="L23" s="44">
        <f t="shared" si="3"/>
        <v>414.28571428571433</v>
      </c>
      <c r="M23" s="44">
        <f t="shared" si="7"/>
        <v>510.00000000000051</v>
      </c>
      <c r="N23" s="44">
        <f t="shared" si="8"/>
        <v>714.99999999999932</v>
      </c>
      <c r="O23" s="145">
        <f t="shared" si="10"/>
        <v>204.99999999999872</v>
      </c>
      <c r="P23" s="147">
        <f t="shared" si="4"/>
        <v>10</v>
      </c>
    </row>
    <row r="24" spans="1:16" ht="29.25" x14ac:dyDescent="0.25">
      <c r="A24">
        <v>11</v>
      </c>
      <c r="B24" s="16" t="str">
        <f t="shared" si="0"/>
        <v>DK 11</v>
      </c>
      <c r="C24" s="174">
        <f t="shared" si="11"/>
        <v>850</v>
      </c>
      <c r="D24" s="174">
        <f t="shared" si="9"/>
        <v>428.57142857142856</v>
      </c>
      <c r="E24" s="54"/>
      <c r="F24" s="43">
        <f t="shared" si="5"/>
        <v>364285.71428571426</v>
      </c>
      <c r="G24" s="43">
        <f t="shared" si="1"/>
        <v>510</v>
      </c>
      <c r="H24" s="43">
        <f t="shared" si="12"/>
        <v>218571.42857142864</v>
      </c>
      <c r="I24" s="47"/>
      <c r="J24" s="43">
        <f t="shared" si="2"/>
        <v>0</v>
      </c>
      <c r="K24" s="44">
        <f t="shared" si="6"/>
        <v>145714.28571428562</v>
      </c>
      <c r="L24" s="44">
        <f t="shared" si="3"/>
        <v>428.57142857142856</v>
      </c>
      <c r="M24" s="44">
        <f t="shared" si="7"/>
        <v>510.00000000000051</v>
      </c>
      <c r="N24" s="44">
        <f t="shared" si="8"/>
        <v>704.99999999999966</v>
      </c>
      <c r="O24" s="145">
        <f t="shared" si="10"/>
        <v>194.99999999999915</v>
      </c>
      <c r="P24" s="147">
        <f t="shared" si="4"/>
        <v>11</v>
      </c>
    </row>
    <row r="25" spans="1:16" ht="29.25" x14ac:dyDescent="0.25">
      <c r="A25">
        <v>12</v>
      </c>
      <c r="B25" s="16" t="str">
        <f t="shared" si="0"/>
        <v>DK 12</v>
      </c>
      <c r="C25" s="174">
        <f t="shared" si="11"/>
        <v>845</v>
      </c>
      <c r="D25" s="174">
        <f t="shared" si="9"/>
        <v>442.85714285714283</v>
      </c>
      <c r="E25" s="54"/>
      <c r="F25" s="43">
        <f t="shared" si="5"/>
        <v>374214.28571428568</v>
      </c>
      <c r="G25" s="43">
        <f t="shared" si="1"/>
        <v>510</v>
      </c>
      <c r="H25" s="43">
        <f t="shared" si="12"/>
        <v>225857.14285714293</v>
      </c>
      <c r="I25" s="43"/>
      <c r="J25" s="43">
        <f t="shared" si="2"/>
        <v>0</v>
      </c>
      <c r="K25" s="44">
        <f t="shared" si="6"/>
        <v>148357.14285714275</v>
      </c>
      <c r="L25" s="44">
        <f t="shared" si="3"/>
        <v>442.85714285714283</v>
      </c>
      <c r="M25" s="44">
        <f t="shared" si="7"/>
        <v>510.00000000000051</v>
      </c>
      <c r="N25" s="44">
        <f t="shared" si="8"/>
        <v>694.99999999999977</v>
      </c>
      <c r="O25" s="145">
        <f t="shared" si="10"/>
        <v>184.99999999999923</v>
      </c>
      <c r="P25" s="147">
        <f t="shared" si="4"/>
        <v>12</v>
      </c>
    </row>
    <row r="26" spans="1:16" ht="29.25" x14ac:dyDescent="0.25">
      <c r="A26">
        <v>13</v>
      </c>
      <c r="B26" s="16" t="str">
        <f t="shared" si="0"/>
        <v>DK 13</v>
      </c>
      <c r="C26" s="174">
        <f t="shared" si="11"/>
        <v>840</v>
      </c>
      <c r="D26" s="174">
        <f t="shared" si="9"/>
        <v>457.14285714285717</v>
      </c>
      <c r="E26" s="54"/>
      <c r="F26" s="43">
        <f t="shared" si="5"/>
        <v>384000</v>
      </c>
      <c r="G26" s="43">
        <f t="shared" si="1"/>
        <v>510</v>
      </c>
      <c r="H26" s="43">
        <f t="shared" si="12"/>
        <v>233142.85714285725</v>
      </c>
      <c r="I26" s="43"/>
      <c r="J26" s="43">
        <f t="shared" si="2"/>
        <v>0</v>
      </c>
      <c r="K26" s="44">
        <f t="shared" si="6"/>
        <v>150857.14285714275</v>
      </c>
      <c r="L26" s="44">
        <f t="shared" si="3"/>
        <v>457.14285714285717</v>
      </c>
      <c r="M26" s="44">
        <f t="shared" si="7"/>
        <v>510.00000000000051</v>
      </c>
      <c r="N26" s="44">
        <f t="shared" si="8"/>
        <v>685</v>
      </c>
      <c r="O26" s="145">
        <f t="shared" si="10"/>
        <v>174.9999999999994</v>
      </c>
      <c r="P26" s="147">
        <f t="shared" si="4"/>
        <v>13</v>
      </c>
    </row>
    <row r="27" spans="1:16" ht="29.25" x14ac:dyDescent="0.25">
      <c r="A27">
        <v>14</v>
      </c>
      <c r="B27" s="16" t="str">
        <f t="shared" si="0"/>
        <v>DK 14</v>
      </c>
      <c r="C27" s="174">
        <f t="shared" si="11"/>
        <v>835</v>
      </c>
      <c r="D27" s="174">
        <f t="shared" si="9"/>
        <v>471.42857142857144</v>
      </c>
      <c r="E27" s="54"/>
      <c r="F27" s="43">
        <f t="shared" si="5"/>
        <v>393642.85714285716</v>
      </c>
      <c r="G27" s="43">
        <f t="shared" si="1"/>
        <v>510</v>
      </c>
      <c r="H27" s="43">
        <f t="shared" si="12"/>
        <v>240428.57142857154</v>
      </c>
      <c r="I27" s="43"/>
      <c r="J27" s="43">
        <f t="shared" si="2"/>
        <v>0</v>
      </c>
      <c r="K27" s="44">
        <f t="shared" si="6"/>
        <v>153214.28571428562</v>
      </c>
      <c r="L27" s="44">
        <f t="shared" si="3"/>
        <v>471.42857142857144</v>
      </c>
      <c r="M27" s="44">
        <f t="shared" si="7"/>
        <v>510.00000000000051</v>
      </c>
      <c r="N27" s="44">
        <f t="shared" si="8"/>
        <v>675.00000000000159</v>
      </c>
      <c r="O27" s="145">
        <f t="shared" si="10"/>
        <v>165.00000000000097</v>
      </c>
      <c r="P27" s="147">
        <f t="shared" si="4"/>
        <v>14</v>
      </c>
    </row>
    <row r="28" spans="1:16" ht="29.25" x14ac:dyDescent="0.25">
      <c r="A28">
        <v>15</v>
      </c>
      <c r="B28" s="16" t="str">
        <f t="shared" si="0"/>
        <v>DK 15</v>
      </c>
      <c r="C28" s="174">
        <f t="shared" si="11"/>
        <v>830</v>
      </c>
      <c r="D28" s="174">
        <f t="shared" si="9"/>
        <v>485.71428571428567</v>
      </c>
      <c r="E28" s="54"/>
      <c r="F28" s="43">
        <f t="shared" si="5"/>
        <v>403142.8571428571</v>
      </c>
      <c r="G28" s="43">
        <f t="shared" si="1"/>
        <v>510</v>
      </c>
      <c r="H28" s="43">
        <f t="shared" si="12"/>
        <v>247714.2857142858</v>
      </c>
      <c r="I28" s="43"/>
      <c r="J28" s="43">
        <f t="shared" si="2"/>
        <v>0</v>
      </c>
      <c r="K28" s="44">
        <f t="shared" si="6"/>
        <v>155428.5714285713</v>
      </c>
      <c r="L28" s="44">
        <f t="shared" si="3"/>
        <v>485.71428571428567</v>
      </c>
      <c r="M28" s="44">
        <f t="shared" si="7"/>
        <v>510.00000000000051</v>
      </c>
      <c r="N28" s="44">
        <f t="shared" si="8"/>
        <v>664.99999999999898</v>
      </c>
      <c r="O28" s="145">
        <f t="shared" si="10"/>
        <v>154.99999999999838</v>
      </c>
      <c r="P28" s="147">
        <f t="shared" si="4"/>
        <v>15</v>
      </c>
    </row>
    <row r="29" spans="1:16" ht="29.25" x14ac:dyDescent="0.25">
      <c r="A29">
        <v>16</v>
      </c>
      <c r="B29" s="16" t="str">
        <f t="shared" si="0"/>
        <v>DK 16</v>
      </c>
      <c r="C29" s="174">
        <f t="shared" si="11"/>
        <v>825</v>
      </c>
      <c r="D29" s="174">
        <f t="shared" si="9"/>
        <v>500</v>
      </c>
      <c r="E29" s="54"/>
      <c r="F29" s="43">
        <f t="shared" si="5"/>
        <v>412500</v>
      </c>
      <c r="G29" s="43">
        <f t="shared" si="1"/>
        <v>510</v>
      </c>
      <c r="H29" s="43">
        <f t="shared" si="12"/>
        <v>255000.00000000012</v>
      </c>
      <c r="I29" s="43"/>
      <c r="J29" s="43">
        <f t="shared" si="2"/>
        <v>0</v>
      </c>
      <c r="K29" s="44">
        <f t="shared" si="6"/>
        <v>157499.99999999988</v>
      </c>
      <c r="L29" s="44">
        <f t="shared" si="3"/>
        <v>500</v>
      </c>
      <c r="M29" s="44">
        <f t="shared" si="7"/>
        <v>510.00000000000051</v>
      </c>
      <c r="N29" s="44">
        <f t="shared" si="8"/>
        <v>655.00000000000068</v>
      </c>
      <c r="O29" s="145">
        <f t="shared" si="10"/>
        <v>145.00000000000009</v>
      </c>
      <c r="P29" s="147">
        <f t="shared" si="4"/>
        <v>16</v>
      </c>
    </row>
    <row r="30" spans="1:16" ht="29.25" x14ac:dyDescent="0.25">
      <c r="A30">
        <v>17</v>
      </c>
      <c r="B30" s="16" t="str">
        <f t="shared" si="0"/>
        <v>DK 17</v>
      </c>
      <c r="C30" s="174">
        <f t="shared" si="11"/>
        <v>820</v>
      </c>
      <c r="D30" s="174">
        <f t="shared" si="9"/>
        <v>514.28571428571433</v>
      </c>
      <c r="E30" s="54"/>
      <c r="F30" s="43">
        <f t="shared" si="5"/>
        <v>421714.28571428574</v>
      </c>
      <c r="G30" s="43">
        <f t="shared" si="1"/>
        <v>580</v>
      </c>
      <c r="H30" s="43">
        <f t="shared" si="12"/>
        <v>263285.71428571444</v>
      </c>
      <c r="I30" s="43"/>
      <c r="J30" s="43">
        <f t="shared" si="2"/>
        <v>0</v>
      </c>
      <c r="K30" s="44">
        <f t="shared" si="6"/>
        <v>158428.5714285713</v>
      </c>
      <c r="L30" s="44">
        <f t="shared" si="3"/>
        <v>514.28571428571433</v>
      </c>
      <c r="M30" s="44">
        <f t="shared" si="7"/>
        <v>580.00000000000034</v>
      </c>
      <c r="N30" s="44">
        <f t="shared" si="8"/>
        <v>644.99999999999955</v>
      </c>
      <c r="O30" s="145">
        <f t="shared" si="10"/>
        <v>64.99999999999919</v>
      </c>
      <c r="P30" s="147">
        <f t="shared" si="4"/>
        <v>18</v>
      </c>
    </row>
    <row r="31" spans="1:16" ht="29.25" x14ac:dyDescent="0.25">
      <c r="A31">
        <v>18</v>
      </c>
      <c r="B31" s="16" t="str">
        <f t="shared" si="0"/>
        <v>DK 18</v>
      </c>
      <c r="C31" s="174">
        <f t="shared" si="11"/>
        <v>815</v>
      </c>
      <c r="D31" s="174">
        <f t="shared" si="9"/>
        <v>528.57142857142856</v>
      </c>
      <c r="E31" s="54"/>
      <c r="F31" s="43">
        <f t="shared" si="5"/>
        <v>430785.71428571426</v>
      </c>
      <c r="G31" s="43">
        <f t="shared" si="1"/>
        <v>580</v>
      </c>
      <c r="H31" s="43">
        <f t="shared" si="12"/>
        <v>271571.4285714287</v>
      </c>
      <c r="I31" s="43"/>
      <c r="J31" s="43">
        <f t="shared" si="2"/>
        <v>0</v>
      </c>
      <c r="K31" s="44">
        <f t="shared" si="6"/>
        <v>159214.28571428556</v>
      </c>
      <c r="L31" s="44">
        <f t="shared" si="3"/>
        <v>528.57142857142856</v>
      </c>
      <c r="M31" s="44">
        <f t="shared" si="7"/>
        <v>580.00000000000091</v>
      </c>
      <c r="N31" s="44">
        <f t="shared" si="8"/>
        <v>634.99999999999943</v>
      </c>
      <c r="O31" s="145">
        <f t="shared" si="10"/>
        <v>54.999999999998501</v>
      </c>
      <c r="P31" s="147">
        <f t="shared" si="4"/>
        <v>19</v>
      </c>
    </row>
    <row r="32" spans="1:16" ht="29.25" x14ac:dyDescent="0.25">
      <c r="A32">
        <v>19</v>
      </c>
      <c r="B32" s="16" t="str">
        <f t="shared" si="0"/>
        <v>DK 19</v>
      </c>
      <c r="C32" s="174">
        <f t="shared" si="11"/>
        <v>810</v>
      </c>
      <c r="D32" s="174">
        <f t="shared" si="9"/>
        <v>542.85714285714289</v>
      </c>
      <c r="E32" s="54"/>
      <c r="F32" s="43">
        <f t="shared" si="5"/>
        <v>439714.28571428574</v>
      </c>
      <c r="G32" s="43">
        <f t="shared" si="1"/>
        <v>580</v>
      </c>
      <c r="H32" s="43">
        <f t="shared" si="12"/>
        <v>279857.14285714302</v>
      </c>
      <c r="I32" s="43"/>
      <c r="J32" s="43">
        <f t="shared" si="2"/>
        <v>0</v>
      </c>
      <c r="K32" s="44">
        <f t="shared" si="6"/>
        <v>159857.14285714272</v>
      </c>
      <c r="L32" s="44">
        <f t="shared" si="3"/>
        <v>542.85714285714289</v>
      </c>
      <c r="M32" s="44">
        <f t="shared" si="7"/>
        <v>580.00000000000034</v>
      </c>
      <c r="N32" s="44">
        <f t="shared" si="8"/>
        <v>625.00000000000136</v>
      </c>
      <c r="O32" s="145">
        <f t="shared" si="10"/>
        <v>45.000000000001009</v>
      </c>
      <c r="P32" s="147">
        <f t="shared" si="4"/>
        <v>20</v>
      </c>
    </row>
    <row r="33" spans="1:16" ht="29.25" x14ac:dyDescent="0.25">
      <c r="A33">
        <v>20</v>
      </c>
      <c r="B33" s="16" t="str">
        <f t="shared" si="0"/>
        <v>DK 20</v>
      </c>
      <c r="C33" s="174">
        <f t="shared" si="11"/>
        <v>805</v>
      </c>
      <c r="D33" s="174">
        <f t="shared" si="9"/>
        <v>557.14285714285711</v>
      </c>
      <c r="E33" s="54"/>
      <c r="F33" s="43">
        <f t="shared" si="5"/>
        <v>448500</v>
      </c>
      <c r="G33" s="43">
        <f t="shared" si="1"/>
        <v>580</v>
      </c>
      <c r="H33" s="43">
        <f t="shared" si="12"/>
        <v>288142.85714285728</v>
      </c>
      <c r="I33" s="43"/>
      <c r="J33" s="43">
        <f t="shared" si="2"/>
        <v>0</v>
      </c>
      <c r="K33" s="44">
        <f t="shared" si="6"/>
        <v>160357.14285714272</v>
      </c>
      <c r="L33" s="44">
        <f t="shared" si="3"/>
        <v>557.14285714285711</v>
      </c>
      <c r="M33" s="44">
        <f t="shared" si="7"/>
        <v>580.00000000000091</v>
      </c>
      <c r="N33" s="44">
        <f t="shared" si="8"/>
        <v>615.00000000000102</v>
      </c>
      <c r="O33" s="145">
        <f t="shared" si="10"/>
        <v>35.000000000000156</v>
      </c>
      <c r="P33" s="147">
        <f t="shared" si="4"/>
        <v>21</v>
      </c>
    </row>
    <row r="34" spans="1:16" ht="29.25" x14ac:dyDescent="0.25">
      <c r="A34">
        <v>21</v>
      </c>
      <c r="B34" s="16" t="str">
        <f t="shared" si="0"/>
        <v>DK 21</v>
      </c>
      <c r="C34" s="174">
        <f t="shared" si="11"/>
        <v>800</v>
      </c>
      <c r="D34" s="174">
        <f t="shared" si="9"/>
        <v>571.42857142857144</v>
      </c>
      <c r="E34" s="54"/>
      <c r="F34" s="43">
        <f t="shared" si="5"/>
        <v>457142.85714285716</v>
      </c>
      <c r="G34" s="43">
        <f t="shared" si="1"/>
        <v>580</v>
      </c>
      <c r="H34" s="43">
        <f t="shared" si="12"/>
        <v>296428.57142857159</v>
      </c>
      <c r="I34" s="47"/>
      <c r="J34" s="43">
        <f t="shared" si="2"/>
        <v>0</v>
      </c>
      <c r="K34" s="44">
        <f t="shared" si="6"/>
        <v>160714.28571428556</v>
      </c>
      <c r="L34" s="44">
        <f t="shared" si="3"/>
        <v>571.42857142857144</v>
      </c>
      <c r="M34" s="44">
        <f t="shared" si="7"/>
        <v>580.00000000000034</v>
      </c>
      <c r="N34" s="44">
        <f t="shared" si="8"/>
        <v>604.99999999999909</v>
      </c>
      <c r="O34" s="145">
        <f t="shared" si="10"/>
        <v>24.999999999998749</v>
      </c>
      <c r="P34" s="147">
        <f t="shared" si="4"/>
        <v>22</v>
      </c>
    </row>
    <row r="35" spans="1:16" ht="29.25" x14ac:dyDescent="0.25">
      <c r="A35">
        <v>22</v>
      </c>
      <c r="B35" s="16" t="str">
        <f t="shared" si="0"/>
        <v>DK 22</v>
      </c>
      <c r="C35" s="174">
        <f t="shared" si="11"/>
        <v>795</v>
      </c>
      <c r="D35" s="174">
        <f t="shared" si="9"/>
        <v>585.71428571428567</v>
      </c>
      <c r="E35" s="54"/>
      <c r="F35" s="43">
        <f t="shared" si="5"/>
        <v>465642.8571428571</v>
      </c>
      <c r="G35" s="43">
        <f t="shared" si="1"/>
        <v>580</v>
      </c>
      <c r="H35" s="43">
        <f t="shared" si="12"/>
        <v>304714.28571428586</v>
      </c>
      <c r="I35" s="47"/>
      <c r="J35" s="43">
        <f t="shared" si="2"/>
        <v>0</v>
      </c>
      <c r="K35" s="44">
        <f t="shared" si="6"/>
        <v>160928.57142857125</v>
      </c>
      <c r="L35" s="44">
        <f t="shared" si="3"/>
        <v>585.71428571428567</v>
      </c>
      <c r="M35" s="44">
        <f t="shared" si="7"/>
        <v>580.00000000000091</v>
      </c>
      <c r="N35" s="44">
        <f t="shared" si="8"/>
        <v>594.99999999999864</v>
      </c>
      <c r="O35" s="145">
        <f t="shared" si="10"/>
        <v>14.99999999999774</v>
      </c>
      <c r="P35" s="147">
        <f t="shared" si="4"/>
        <v>23</v>
      </c>
    </row>
    <row r="36" spans="1:16" ht="29.25" x14ac:dyDescent="0.25">
      <c r="A36">
        <v>23</v>
      </c>
      <c r="B36" s="16" t="str">
        <f t="shared" si="0"/>
        <v>DK 23</v>
      </c>
      <c r="C36" s="174">
        <f t="shared" si="11"/>
        <v>790</v>
      </c>
      <c r="D36" s="174">
        <f t="shared" si="9"/>
        <v>600</v>
      </c>
      <c r="E36" s="54"/>
      <c r="F36" s="43">
        <f t="shared" si="5"/>
        <v>474000</v>
      </c>
      <c r="G36" s="43">
        <f t="shared" si="1"/>
        <v>580</v>
      </c>
      <c r="H36" s="43">
        <f t="shared" si="12"/>
        <v>313000.00000000017</v>
      </c>
      <c r="I36" s="47"/>
      <c r="J36" s="43">
        <f t="shared" si="2"/>
        <v>0</v>
      </c>
      <c r="K36" s="44">
        <f t="shared" si="6"/>
        <v>160999.99999999983</v>
      </c>
      <c r="L36" s="44">
        <f t="shared" si="3"/>
        <v>600</v>
      </c>
      <c r="M36" s="44">
        <f t="shared" si="7"/>
        <v>580.00000000000034</v>
      </c>
      <c r="N36" s="44">
        <f t="shared" si="8"/>
        <v>585.00000000000091</v>
      </c>
      <c r="O36" s="145">
        <f t="shared" si="10"/>
        <v>5.0000000000005649</v>
      </c>
      <c r="P36" s="147">
        <f t="shared" si="4"/>
        <v>24</v>
      </c>
    </row>
    <row r="37" spans="1:16" ht="29.25" x14ac:dyDescent="0.25">
      <c r="A37">
        <v>24</v>
      </c>
      <c r="B37" s="16" t="str">
        <f t="shared" si="0"/>
        <v>DK 24</v>
      </c>
      <c r="C37" s="174">
        <f t="shared" si="11"/>
        <v>785</v>
      </c>
      <c r="D37" s="174">
        <f t="shared" si="9"/>
        <v>614.28571428571433</v>
      </c>
      <c r="E37" s="54"/>
      <c r="F37" s="43">
        <f t="shared" si="5"/>
        <v>482214.28571428574</v>
      </c>
      <c r="G37" s="43">
        <f>IF(C37=0,0,IF(D37&lt;=$C$8,$C$7,$C$9))</f>
        <v>580</v>
      </c>
      <c r="H37" s="43">
        <f t="shared" si="12"/>
        <v>321285.71428571449</v>
      </c>
      <c r="I37" s="47"/>
      <c r="J37" s="43">
        <f t="shared" si="2"/>
        <v>0</v>
      </c>
      <c r="K37" s="44">
        <f t="shared" si="6"/>
        <v>160928.57142857125</v>
      </c>
      <c r="L37" s="44">
        <f t="shared" si="3"/>
        <v>614.28571428571433</v>
      </c>
      <c r="M37" s="44">
        <f t="shared" si="7"/>
        <v>580.00000000000034</v>
      </c>
      <c r="N37" s="44">
        <f t="shared" si="8"/>
        <v>574.99999999999977</v>
      </c>
      <c r="O37" s="145">
        <f t="shared" si="10"/>
        <v>-5.0000000000005649</v>
      </c>
      <c r="P37" s="147">
        <f t="shared" si="4"/>
        <v>25</v>
      </c>
    </row>
    <row r="38" spans="1:16" ht="29.25" x14ac:dyDescent="0.25">
      <c r="A38">
        <v>25</v>
      </c>
      <c r="B38" s="16" t="str">
        <f t="shared" si="0"/>
        <v>DK 25</v>
      </c>
      <c r="C38" s="174">
        <f t="shared" si="11"/>
        <v>780</v>
      </c>
      <c r="D38" s="174">
        <f t="shared" si="9"/>
        <v>628.57142857142856</v>
      </c>
      <c r="E38" s="54"/>
      <c r="F38" s="43">
        <f t="shared" si="5"/>
        <v>490285.71428571426</v>
      </c>
      <c r="G38" s="43">
        <f t="shared" si="1"/>
        <v>580</v>
      </c>
      <c r="H38" s="43">
        <f t="shared" si="12"/>
        <v>329571.42857142875</v>
      </c>
      <c r="I38" s="47"/>
      <c r="J38" s="43">
        <f t="shared" si="2"/>
        <v>0</v>
      </c>
      <c r="K38" s="44">
        <f>F38-H38-J38</f>
        <v>160714.28571428551</v>
      </c>
      <c r="L38" s="44">
        <f t="shared" si="3"/>
        <v>628.57142857142856</v>
      </c>
      <c r="M38" s="44">
        <f t="shared" si="7"/>
        <v>580.00000000000091</v>
      </c>
      <c r="N38" s="44">
        <f t="shared" si="8"/>
        <v>564.99999999999909</v>
      </c>
      <c r="O38" s="145">
        <f t="shared" si="10"/>
        <v>-15.000000000001814</v>
      </c>
      <c r="P38" s="147">
        <f t="shared" si="4"/>
        <v>26</v>
      </c>
    </row>
    <row r="39" spans="1:16" ht="29.25" x14ac:dyDescent="0.25">
      <c r="A39">
        <v>26</v>
      </c>
      <c r="B39" s="16" t="str">
        <f t="shared" si="0"/>
        <v>DK 26</v>
      </c>
      <c r="C39" s="174">
        <f t="shared" si="11"/>
        <v>775</v>
      </c>
      <c r="D39" s="174">
        <f t="shared" si="9"/>
        <v>642.85714285714289</v>
      </c>
      <c r="E39" s="54"/>
      <c r="F39" s="43">
        <f t="shared" si="5"/>
        <v>498214.28571428574</v>
      </c>
      <c r="G39" s="43">
        <f t="shared" si="1"/>
        <v>580</v>
      </c>
      <c r="H39" s="43">
        <f t="shared" si="12"/>
        <v>337857.14285714307</v>
      </c>
      <c r="I39" s="47"/>
      <c r="J39" s="43">
        <f t="shared" si="2"/>
        <v>0</v>
      </c>
      <c r="K39" s="44">
        <f t="shared" si="6"/>
        <v>160357.14285714267</v>
      </c>
      <c r="L39" s="44">
        <f t="shared" si="3"/>
        <v>642.85714285714289</v>
      </c>
      <c r="M39" s="44">
        <f t="shared" si="7"/>
        <v>580.00000000000034</v>
      </c>
      <c r="N39" s="44">
        <f t="shared" si="8"/>
        <v>555.00000000000159</v>
      </c>
      <c r="O39" s="145">
        <f t="shared" si="10"/>
        <v>-24.999999999998749</v>
      </c>
      <c r="P39" s="147">
        <f t="shared" si="4"/>
        <v>27</v>
      </c>
    </row>
    <row r="40" spans="1:16" ht="29.25" x14ac:dyDescent="0.25">
      <c r="A40">
        <v>27</v>
      </c>
      <c r="B40" s="16" t="str">
        <f t="shared" si="0"/>
        <v>DK 27</v>
      </c>
      <c r="C40" s="174">
        <f t="shared" si="11"/>
        <v>770</v>
      </c>
      <c r="D40" s="174">
        <f t="shared" si="9"/>
        <v>657.14285714285711</v>
      </c>
      <c r="E40" s="54"/>
      <c r="F40" s="43">
        <f t="shared" si="5"/>
        <v>506000</v>
      </c>
      <c r="G40" s="43">
        <f t="shared" si="1"/>
        <v>580</v>
      </c>
      <c r="H40" s="43">
        <f t="shared" si="12"/>
        <v>346142.85714285733</v>
      </c>
      <c r="I40" s="47"/>
      <c r="J40" s="43">
        <f t="shared" si="2"/>
        <v>0</v>
      </c>
      <c r="K40" s="44">
        <f t="shared" si="6"/>
        <v>159857.14285714267</v>
      </c>
      <c r="L40" s="44">
        <f t="shared" si="3"/>
        <v>657.14285714285711</v>
      </c>
      <c r="M40" s="44">
        <f t="shared" si="7"/>
        <v>580.00000000000091</v>
      </c>
      <c r="N40" s="44">
        <f t="shared" si="8"/>
        <v>545.00000000000068</v>
      </c>
      <c r="O40" s="145">
        <f t="shared" si="10"/>
        <v>-35.000000000000156</v>
      </c>
      <c r="P40" s="147">
        <f t="shared" si="4"/>
        <v>28</v>
      </c>
    </row>
    <row r="41" spans="1:16" ht="29.25" x14ac:dyDescent="0.25">
      <c r="A41">
        <v>28</v>
      </c>
      <c r="B41" s="16" t="str">
        <f t="shared" si="0"/>
        <v>DK 28</v>
      </c>
      <c r="C41" s="174">
        <f t="shared" si="11"/>
        <v>765</v>
      </c>
      <c r="D41" s="174">
        <f t="shared" si="9"/>
        <v>671.42857142857133</v>
      </c>
      <c r="E41" s="54"/>
      <c r="F41" s="43">
        <f t="shared" si="5"/>
        <v>513642.85714285704</v>
      </c>
      <c r="G41" s="43">
        <f t="shared" si="1"/>
        <v>580</v>
      </c>
      <c r="H41" s="43">
        <f t="shared" si="12"/>
        <v>354428.57142857159</v>
      </c>
      <c r="I41" s="47"/>
      <c r="J41" s="43">
        <f t="shared" si="2"/>
        <v>0</v>
      </c>
      <c r="K41" s="44">
        <f t="shared" si="6"/>
        <v>159214.28571428545</v>
      </c>
      <c r="L41" s="44">
        <f t="shared" si="3"/>
        <v>671.42857142857133</v>
      </c>
      <c r="M41" s="44">
        <f t="shared" si="7"/>
        <v>580.00000000000091</v>
      </c>
      <c r="N41" s="44">
        <f t="shared" si="8"/>
        <v>534.99999999999545</v>
      </c>
      <c r="O41" s="145">
        <f t="shared" si="10"/>
        <v>-45.000000000005443</v>
      </c>
      <c r="P41" s="147">
        <f t="shared" si="4"/>
        <v>29</v>
      </c>
    </row>
    <row r="42" spans="1:16" ht="29.25" x14ac:dyDescent="0.25">
      <c r="A42">
        <v>29</v>
      </c>
      <c r="B42" s="16" t="str">
        <f t="shared" si="0"/>
        <v>DK 29</v>
      </c>
      <c r="C42" s="174">
        <f t="shared" si="11"/>
        <v>760</v>
      </c>
      <c r="D42" s="174">
        <f t="shared" si="9"/>
        <v>685.71428571428567</v>
      </c>
      <c r="E42" s="54"/>
      <c r="F42" s="43">
        <f t="shared" si="5"/>
        <v>521142.8571428571</v>
      </c>
      <c r="G42" s="43">
        <f t="shared" si="1"/>
        <v>580</v>
      </c>
      <c r="H42" s="43">
        <f t="shared" si="12"/>
        <v>362714.28571428591</v>
      </c>
      <c r="I42" s="47"/>
      <c r="J42" s="43">
        <f t="shared" si="2"/>
        <v>0</v>
      </c>
      <c r="K42" s="44">
        <f t="shared" si="6"/>
        <v>158428.57142857119</v>
      </c>
      <c r="L42" s="44">
        <f t="shared" si="3"/>
        <v>685.71428571428567</v>
      </c>
      <c r="M42" s="44">
        <f t="shared" si="7"/>
        <v>580.00000000000034</v>
      </c>
      <c r="N42" s="44">
        <f t="shared" si="8"/>
        <v>525.00000000000227</v>
      </c>
      <c r="O42" s="145">
        <f t="shared" si="10"/>
        <v>-54.999999999998067</v>
      </c>
      <c r="P42" s="147">
        <f t="shared" si="4"/>
        <v>30</v>
      </c>
    </row>
    <row r="43" spans="1:16" ht="29.25" x14ac:dyDescent="0.25">
      <c r="A43">
        <v>30</v>
      </c>
      <c r="B43" s="16" t="str">
        <f t="shared" si="0"/>
        <v>DK 30</v>
      </c>
      <c r="C43" s="174">
        <f t="shared" si="11"/>
        <v>755</v>
      </c>
      <c r="D43" s="174">
        <f t="shared" si="9"/>
        <v>700</v>
      </c>
      <c r="E43" s="54"/>
      <c r="F43" s="43">
        <f t="shared" si="5"/>
        <v>528500</v>
      </c>
      <c r="G43" s="43">
        <f t="shared" si="1"/>
        <v>580</v>
      </c>
      <c r="H43" s="43">
        <f t="shared" si="12"/>
        <v>371000.00000000023</v>
      </c>
      <c r="I43" s="47"/>
      <c r="J43" s="43">
        <f t="shared" si="2"/>
        <v>0</v>
      </c>
      <c r="K43" s="44">
        <f t="shared" si="6"/>
        <v>157499.99999999977</v>
      </c>
      <c r="L43" s="44">
        <f t="shared" si="3"/>
        <v>700</v>
      </c>
      <c r="M43" s="44">
        <f t="shared" si="7"/>
        <v>580.00000000000034</v>
      </c>
      <c r="N43" s="44">
        <f t="shared" si="8"/>
        <v>515.00000000000114</v>
      </c>
      <c r="O43" s="145">
        <f t="shared" si="10"/>
        <v>-64.99999999999919</v>
      </c>
      <c r="P43" s="147">
        <f t="shared" si="4"/>
        <v>31</v>
      </c>
    </row>
    <row r="44" spans="1:16" ht="29.25" x14ac:dyDescent="0.25">
      <c r="A44">
        <v>31</v>
      </c>
      <c r="B44" s="16" t="str">
        <f t="shared" si="0"/>
        <v>DK 31</v>
      </c>
      <c r="C44" s="174">
        <f t="shared" si="11"/>
        <v>750</v>
      </c>
      <c r="D44" s="174">
        <f t="shared" si="9"/>
        <v>714.28571428571433</v>
      </c>
      <c r="E44" s="54"/>
      <c r="F44" s="43">
        <f t="shared" si="5"/>
        <v>535714.2857142858</v>
      </c>
      <c r="G44" s="43">
        <f t="shared" si="1"/>
        <v>580</v>
      </c>
      <c r="H44" s="43">
        <f t="shared" si="12"/>
        <v>379285.71428571455</v>
      </c>
      <c r="I44" s="47"/>
      <c r="J44" s="43">
        <f t="shared" si="2"/>
        <v>0</v>
      </c>
      <c r="K44" s="44">
        <f t="shared" si="6"/>
        <v>156428.57142857125</v>
      </c>
      <c r="L44" s="44">
        <f t="shared" si="3"/>
        <v>714.28571428571433</v>
      </c>
      <c r="M44" s="44">
        <f t="shared" si="7"/>
        <v>580.00000000000034</v>
      </c>
      <c r="N44" s="44">
        <f t="shared" si="8"/>
        <v>505.00000000000409</v>
      </c>
      <c r="O44" s="145">
        <f t="shared" si="10"/>
        <v>-74.999999999996248</v>
      </c>
      <c r="P44" s="147">
        <f t="shared" si="4"/>
        <v>32</v>
      </c>
    </row>
    <row r="45" spans="1:16" ht="29.25" x14ac:dyDescent="0.25">
      <c r="A45">
        <v>32</v>
      </c>
      <c r="B45" s="16" t="str">
        <f t="shared" si="0"/>
        <v>DK 32</v>
      </c>
      <c r="C45" s="174">
        <f t="shared" si="11"/>
        <v>745</v>
      </c>
      <c r="D45" s="174">
        <f t="shared" si="9"/>
        <v>728.57142857142867</v>
      </c>
      <c r="E45" s="54"/>
      <c r="F45" s="43">
        <f t="shared" si="5"/>
        <v>542785.71428571432</v>
      </c>
      <c r="G45" s="43">
        <f t="shared" si="1"/>
        <v>580</v>
      </c>
      <c r="H45" s="43">
        <f t="shared" si="12"/>
        <v>387571.42857142887</v>
      </c>
      <c r="I45" s="47"/>
      <c r="J45" s="43">
        <f t="shared" si="2"/>
        <v>0</v>
      </c>
      <c r="K45" s="44">
        <f t="shared" si="6"/>
        <v>155214.28571428545</v>
      </c>
      <c r="L45" s="44">
        <f t="shared" si="3"/>
        <v>728.57142857142867</v>
      </c>
      <c r="M45" s="44">
        <f t="shared" si="7"/>
        <v>580.00000000000034</v>
      </c>
      <c r="N45" s="44">
        <f t="shared" si="8"/>
        <v>494.99999999999477</v>
      </c>
      <c r="O45" s="145">
        <f t="shared" si="10"/>
        <v>-85.000000000005528</v>
      </c>
      <c r="P45" s="147">
        <f t="shared" si="4"/>
        <v>33</v>
      </c>
    </row>
    <row r="46" spans="1:16" ht="29.25" x14ac:dyDescent="0.25">
      <c r="A46">
        <v>33</v>
      </c>
      <c r="B46" s="16" t="str">
        <f t="shared" si="0"/>
        <v>DK 33</v>
      </c>
      <c r="C46" s="174">
        <f t="shared" si="11"/>
        <v>740</v>
      </c>
      <c r="D46" s="174">
        <f t="shared" si="9"/>
        <v>742.85714285714289</v>
      </c>
      <c r="E46" s="54"/>
      <c r="F46" s="43">
        <f t="shared" si="5"/>
        <v>549714.28571428568</v>
      </c>
      <c r="G46" s="43">
        <f t="shared" si="1"/>
        <v>580</v>
      </c>
      <c r="H46" s="43">
        <f t="shared" si="12"/>
        <v>395857.14285714313</v>
      </c>
      <c r="I46" s="47"/>
      <c r="J46" s="43">
        <f t="shared" si="2"/>
        <v>0</v>
      </c>
      <c r="K46" s="44">
        <f t="shared" si="6"/>
        <v>153857.14285714255</v>
      </c>
      <c r="L46" s="44">
        <f t="shared" si="3"/>
        <v>742.85714285714289</v>
      </c>
      <c r="M46" s="44">
        <f t="shared" si="7"/>
        <v>580.00000000000091</v>
      </c>
      <c r="N46" s="44">
        <f t="shared" si="8"/>
        <v>484.99999999999761</v>
      </c>
      <c r="O46" s="145">
        <f t="shared" si="10"/>
        <v>-95.00000000000334</v>
      </c>
      <c r="P46" s="147">
        <f t="shared" ref="P46:P77" si="13">IF(O46=" "," ",RANK(O46,$O$14:$O$77))</f>
        <v>34</v>
      </c>
    </row>
    <row r="47" spans="1:16" ht="29.25" x14ac:dyDescent="0.25">
      <c r="A47">
        <v>34</v>
      </c>
      <c r="B47" s="16" t="str">
        <f t="shared" si="0"/>
        <v>DK 34</v>
      </c>
      <c r="C47" s="174">
        <f t="shared" si="11"/>
        <v>735</v>
      </c>
      <c r="D47" s="174">
        <f t="shared" si="9"/>
        <v>757.14285714285711</v>
      </c>
      <c r="E47" s="54"/>
      <c r="F47" s="43">
        <f t="shared" si="5"/>
        <v>556500</v>
      </c>
      <c r="G47" s="43">
        <f t="shared" si="1"/>
        <v>580</v>
      </c>
      <c r="H47" s="43">
        <f t="shared" si="12"/>
        <v>404142.85714285739</v>
      </c>
      <c r="I47" s="47"/>
      <c r="J47" s="43">
        <f t="shared" si="2"/>
        <v>0</v>
      </c>
      <c r="K47" s="44">
        <f t="shared" si="6"/>
        <v>152357.14285714261</v>
      </c>
      <c r="L47" s="44">
        <f t="shared" si="3"/>
        <v>757.14285714285711</v>
      </c>
      <c r="M47" s="44">
        <f t="shared" si="7"/>
        <v>580.00000000000091</v>
      </c>
      <c r="N47" s="44">
        <f t="shared" si="8"/>
        <v>475.00000000000449</v>
      </c>
      <c r="O47" s="145">
        <f t="shared" si="10"/>
        <v>-104.9999999999964</v>
      </c>
      <c r="P47" s="147">
        <f t="shared" si="13"/>
        <v>35</v>
      </c>
    </row>
    <row r="48" spans="1:16" ht="29.25" x14ac:dyDescent="0.25">
      <c r="A48">
        <v>35</v>
      </c>
      <c r="B48" s="16" t="str">
        <f t="shared" si="0"/>
        <v>DK 35</v>
      </c>
      <c r="C48" s="174">
        <f t="shared" si="11"/>
        <v>730</v>
      </c>
      <c r="D48" s="174">
        <f t="shared" si="9"/>
        <v>771.42857142857133</v>
      </c>
      <c r="E48" s="54"/>
      <c r="F48" s="43">
        <f t="shared" si="5"/>
        <v>563142.85714285704</v>
      </c>
      <c r="G48" s="43">
        <f t="shared" si="1"/>
        <v>580</v>
      </c>
      <c r="H48" s="43">
        <f t="shared" si="12"/>
        <v>412428.57142857165</v>
      </c>
      <c r="I48" s="47"/>
      <c r="J48" s="43">
        <f t="shared" si="2"/>
        <v>0</v>
      </c>
      <c r="K48" s="44">
        <f t="shared" si="6"/>
        <v>150714.28571428539</v>
      </c>
      <c r="L48" s="44">
        <f t="shared" si="3"/>
        <v>771.42857142857133</v>
      </c>
      <c r="M48" s="44">
        <f t="shared" si="7"/>
        <v>580.00000000000091</v>
      </c>
      <c r="N48" s="44">
        <f t="shared" si="8"/>
        <v>464.99999999999511</v>
      </c>
      <c r="O48" s="145">
        <f t="shared" si="10"/>
        <v>-115.00000000000576</v>
      </c>
      <c r="P48" s="147">
        <f t="shared" si="13"/>
        <v>36</v>
      </c>
    </row>
    <row r="49" spans="1:16" ht="29.25" x14ac:dyDescent="0.25">
      <c r="A49">
        <v>36</v>
      </c>
      <c r="B49" s="16" t="str">
        <f t="shared" si="0"/>
        <v>DK 36</v>
      </c>
      <c r="C49" s="174">
        <f t="shared" si="11"/>
        <v>725</v>
      </c>
      <c r="D49" s="174">
        <f t="shared" si="9"/>
        <v>785.71428571428567</v>
      </c>
      <c r="E49" s="54"/>
      <c r="F49" s="43">
        <f t="shared" si="5"/>
        <v>569642.85714285716</v>
      </c>
      <c r="G49" s="43">
        <f t="shared" si="1"/>
        <v>580</v>
      </c>
      <c r="H49" s="43">
        <f t="shared" si="12"/>
        <v>420714.28571428597</v>
      </c>
      <c r="I49" s="47"/>
      <c r="J49" s="43">
        <f t="shared" si="2"/>
        <v>0</v>
      </c>
      <c r="K49" s="44">
        <f t="shared" si="6"/>
        <v>148928.57142857119</v>
      </c>
      <c r="L49" s="44">
        <f t="shared" si="3"/>
        <v>785.71428571428567</v>
      </c>
      <c r="M49" s="44">
        <f t="shared" si="7"/>
        <v>580.00000000000034</v>
      </c>
      <c r="N49" s="44">
        <f t="shared" si="8"/>
        <v>455.00000000000659</v>
      </c>
      <c r="O49" s="145">
        <f t="shared" si="10"/>
        <v>-124.99999999999375</v>
      </c>
      <c r="P49" s="147">
        <f t="shared" si="13"/>
        <v>37</v>
      </c>
    </row>
    <row r="50" spans="1:16" ht="29.25" x14ac:dyDescent="0.25">
      <c r="A50">
        <v>37</v>
      </c>
      <c r="B50" s="16" t="str">
        <f t="shared" si="0"/>
        <v>DK 37</v>
      </c>
      <c r="C50" s="174">
        <f t="shared" si="11"/>
        <v>720</v>
      </c>
      <c r="D50" s="174">
        <f t="shared" si="9"/>
        <v>800</v>
      </c>
      <c r="E50" s="54"/>
      <c r="F50" s="43">
        <f t="shared" si="5"/>
        <v>576000</v>
      </c>
      <c r="G50" s="43">
        <f t="shared" si="1"/>
        <v>580</v>
      </c>
      <c r="H50" s="43">
        <f>IF(C50=0,0,H49+(G50*(D50-D49)))</f>
        <v>429000.00000000029</v>
      </c>
      <c r="I50" s="47"/>
      <c r="J50" s="43">
        <f t="shared" si="2"/>
        <v>0</v>
      </c>
      <c r="K50" s="44">
        <f t="shared" si="6"/>
        <v>146999.99999999971</v>
      </c>
      <c r="L50" s="44">
        <f t="shared" si="3"/>
        <v>800</v>
      </c>
      <c r="M50" s="44">
        <f>IF(C50=0,0,((H50+J50)-(H49+J49))/(D50-D49)/$C$11*60)</f>
        <v>580.00000000000034</v>
      </c>
      <c r="N50" s="44">
        <f t="shared" si="8"/>
        <v>444.99999999999733</v>
      </c>
      <c r="O50" s="145">
        <f t="shared" si="10"/>
        <v>-135.00000000000304</v>
      </c>
      <c r="P50" s="147">
        <f t="shared" si="13"/>
        <v>38</v>
      </c>
    </row>
    <row r="51" spans="1:16" ht="30" thickBot="1" x14ac:dyDescent="0.3">
      <c r="A51">
        <v>38</v>
      </c>
      <c r="B51" s="127" t="str">
        <f t="shared" si="0"/>
        <v xml:space="preserve"> </v>
      </c>
      <c r="C51" s="175"/>
      <c r="D51" s="175"/>
      <c r="E51" s="63"/>
      <c r="F51" s="64">
        <f t="shared" si="5"/>
        <v>0</v>
      </c>
      <c r="G51" s="64">
        <f t="shared" si="1"/>
        <v>0</v>
      </c>
      <c r="H51" s="64">
        <f t="shared" si="12"/>
        <v>0</v>
      </c>
      <c r="I51" s="65"/>
      <c r="J51" s="64">
        <f t="shared" si="2"/>
        <v>0</v>
      </c>
      <c r="K51" s="129">
        <f t="shared" si="6"/>
        <v>0</v>
      </c>
      <c r="L51" s="129">
        <f t="shared" si="3"/>
        <v>0</v>
      </c>
      <c r="M51" s="129">
        <f t="shared" si="7"/>
        <v>0</v>
      </c>
      <c r="N51" s="129">
        <f t="shared" si="8"/>
        <v>0</v>
      </c>
      <c r="O51" s="148" t="str">
        <f t="shared" si="10"/>
        <v xml:space="preserve"> </v>
      </c>
      <c r="P51" s="149" t="str">
        <f t="shared" si="13"/>
        <v xml:space="preserve"> </v>
      </c>
    </row>
    <row r="52" spans="1:16" ht="29.25" x14ac:dyDescent="0.25">
      <c r="A52">
        <v>1</v>
      </c>
      <c r="B52" s="13" t="str">
        <f>IF(C52=0," ",CONCATENATE($F$6," ",A52))</f>
        <v>udland 1</v>
      </c>
      <c r="C52" s="166">
        <v>700</v>
      </c>
      <c r="D52" s="166">
        <v>300</v>
      </c>
      <c r="E52" s="53"/>
      <c r="F52" s="41">
        <f>C52*D52</f>
        <v>210000</v>
      </c>
      <c r="G52" s="41">
        <f>IF(C52=0,0,IF(D52&lt;=$F$8,$F$7,$F$9))</f>
        <v>630</v>
      </c>
      <c r="H52" s="41">
        <f>IF(C52=0,0,G52*D52)</f>
        <v>189000</v>
      </c>
      <c r="I52" s="40"/>
      <c r="J52" s="41">
        <f>IF(C52=0,0,$F$10)</f>
        <v>0</v>
      </c>
      <c r="K52" s="42">
        <f t="shared" si="6"/>
        <v>21000</v>
      </c>
      <c r="L52" s="42">
        <f>D52*$F$11/60</f>
        <v>300</v>
      </c>
      <c r="M52" s="42">
        <f>IF(C52=0,0,((H52+J52)/(D52)/$F$11*60))</f>
        <v>630</v>
      </c>
      <c r="N52" s="42">
        <f>IF(C52=0,0,(F52)/(D52)/$F$11*60)</f>
        <v>700</v>
      </c>
      <c r="O52" s="121">
        <f>IF(C52=0," ",(K52)/(L52))</f>
        <v>70</v>
      </c>
      <c r="P52" s="122">
        <f t="shared" si="13"/>
        <v>17</v>
      </c>
    </row>
    <row r="53" spans="1:16" ht="29.25" x14ac:dyDescent="0.25">
      <c r="A53">
        <v>2</v>
      </c>
      <c r="B53" s="16" t="str">
        <f t="shared" ref="B53:B77" si="14">IF(C53=0," ",CONCATENATE($F$6," ",A53))</f>
        <v xml:space="preserve"> </v>
      </c>
      <c r="C53" s="167"/>
      <c r="D53" s="167"/>
      <c r="E53" s="54"/>
      <c r="F53" s="43">
        <f t="shared" ref="F53:F77" si="15">C53*D53</f>
        <v>0</v>
      </c>
      <c r="G53" s="43">
        <f t="shared" ref="G53:G77" si="16">IF(C53=0,0,IF(D53&lt;=$F$8,$F$7,$F$9))</f>
        <v>0</v>
      </c>
      <c r="H53" s="43">
        <f t="shared" ref="H53:H77" si="17">IF(C53=0,0,H52+(G53*(D53-D52)))</f>
        <v>0</v>
      </c>
      <c r="I53" s="47"/>
      <c r="J53" s="43">
        <f t="shared" ref="J53:J77" si="18">IF(C53=0,0,$F$10)</f>
        <v>0</v>
      </c>
      <c r="K53" s="44">
        <f t="shared" si="6"/>
        <v>0</v>
      </c>
      <c r="L53" s="44">
        <f t="shared" ref="L53:L77" si="19">D53*$F$11/60</f>
        <v>0</v>
      </c>
      <c r="M53" s="44">
        <f t="shared" ref="M53:M77" si="20">IF(C53=0,0,((H53+J53)-(H52+J52))/(D53-D52)/$F$11*60)</f>
        <v>0</v>
      </c>
      <c r="N53" s="44">
        <f t="shared" ref="N53:N77" si="21">IF(C53=0,0,(F53-F52)/(D53-D52)/$F$11*60)</f>
        <v>0</v>
      </c>
      <c r="O53" s="145" t="str">
        <f t="shared" ref="O53:O77" si="22">IF(C53=0," ",(K53-K52)/(L53-L52))</f>
        <v xml:space="preserve"> </v>
      </c>
      <c r="P53" s="147" t="str">
        <f t="shared" si="13"/>
        <v xml:space="preserve"> </v>
      </c>
    </row>
    <row r="54" spans="1:16" ht="29.25" x14ac:dyDescent="0.25">
      <c r="A54">
        <v>3</v>
      </c>
      <c r="B54" s="16" t="str">
        <f t="shared" si="14"/>
        <v xml:space="preserve"> </v>
      </c>
      <c r="C54" s="167"/>
      <c r="D54" s="167"/>
      <c r="E54" s="54"/>
      <c r="F54" s="43">
        <f t="shared" si="15"/>
        <v>0</v>
      </c>
      <c r="G54" s="43">
        <f t="shared" si="16"/>
        <v>0</v>
      </c>
      <c r="H54" s="43">
        <f t="shared" si="17"/>
        <v>0</v>
      </c>
      <c r="I54" s="47"/>
      <c r="J54" s="43">
        <f t="shared" si="18"/>
        <v>0</v>
      </c>
      <c r="K54" s="44">
        <f t="shared" si="6"/>
        <v>0</v>
      </c>
      <c r="L54" s="44">
        <f t="shared" si="19"/>
        <v>0</v>
      </c>
      <c r="M54" s="44">
        <f t="shared" si="20"/>
        <v>0</v>
      </c>
      <c r="N54" s="44">
        <f t="shared" si="21"/>
        <v>0</v>
      </c>
      <c r="O54" s="145" t="str">
        <f t="shared" si="22"/>
        <v xml:space="preserve"> </v>
      </c>
      <c r="P54" s="147" t="str">
        <f t="shared" si="13"/>
        <v xml:space="preserve"> </v>
      </c>
    </row>
    <row r="55" spans="1:16" ht="29.25" x14ac:dyDescent="0.25">
      <c r="A55">
        <v>4</v>
      </c>
      <c r="B55" s="16" t="str">
        <f t="shared" si="14"/>
        <v xml:space="preserve"> </v>
      </c>
      <c r="C55" s="167"/>
      <c r="D55" s="167"/>
      <c r="E55" s="54"/>
      <c r="F55" s="43">
        <f t="shared" si="15"/>
        <v>0</v>
      </c>
      <c r="G55" s="43">
        <f t="shared" si="16"/>
        <v>0</v>
      </c>
      <c r="H55" s="43">
        <f t="shared" si="17"/>
        <v>0</v>
      </c>
      <c r="I55" s="47"/>
      <c r="J55" s="43">
        <f t="shared" si="18"/>
        <v>0</v>
      </c>
      <c r="K55" s="44">
        <f t="shared" si="6"/>
        <v>0</v>
      </c>
      <c r="L55" s="44">
        <f t="shared" si="19"/>
        <v>0</v>
      </c>
      <c r="M55" s="44">
        <f t="shared" si="20"/>
        <v>0</v>
      </c>
      <c r="N55" s="44">
        <f t="shared" si="21"/>
        <v>0</v>
      </c>
      <c r="O55" s="145" t="str">
        <f t="shared" si="22"/>
        <v xml:space="preserve"> </v>
      </c>
      <c r="P55" s="147" t="str">
        <f t="shared" si="13"/>
        <v xml:space="preserve"> </v>
      </c>
    </row>
    <row r="56" spans="1:16" ht="29.25" x14ac:dyDescent="0.25">
      <c r="A56">
        <v>5</v>
      </c>
      <c r="B56" s="16" t="str">
        <f t="shared" si="14"/>
        <v xml:space="preserve"> </v>
      </c>
      <c r="C56" s="167"/>
      <c r="D56" s="167"/>
      <c r="E56" s="54"/>
      <c r="F56" s="43">
        <f t="shared" si="15"/>
        <v>0</v>
      </c>
      <c r="G56" s="43">
        <f t="shared" si="16"/>
        <v>0</v>
      </c>
      <c r="H56" s="43">
        <f t="shared" si="17"/>
        <v>0</v>
      </c>
      <c r="I56" s="47"/>
      <c r="J56" s="43">
        <f t="shared" si="18"/>
        <v>0</v>
      </c>
      <c r="K56" s="44">
        <f t="shared" si="6"/>
        <v>0</v>
      </c>
      <c r="L56" s="44">
        <f t="shared" si="19"/>
        <v>0</v>
      </c>
      <c r="M56" s="44">
        <f t="shared" si="20"/>
        <v>0</v>
      </c>
      <c r="N56" s="44">
        <f t="shared" si="21"/>
        <v>0</v>
      </c>
      <c r="O56" s="145" t="str">
        <f t="shared" si="22"/>
        <v xml:space="preserve"> </v>
      </c>
      <c r="P56" s="147" t="str">
        <f t="shared" si="13"/>
        <v xml:space="preserve"> </v>
      </c>
    </row>
    <row r="57" spans="1:16" ht="29.25" x14ac:dyDescent="0.25">
      <c r="A57">
        <v>6</v>
      </c>
      <c r="B57" s="16" t="str">
        <f t="shared" si="14"/>
        <v xml:space="preserve"> </v>
      </c>
      <c r="C57" s="167"/>
      <c r="D57" s="167"/>
      <c r="E57" s="54"/>
      <c r="F57" s="43">
        <f t="shared" si="15"/>
        <v>0</v>
      </c>
      <c r="G57" s="43">
        <f t="shared" si="16"/>
        <v>0</v>
      </c>
      <c r="H57" s="43">
        <f t="shared" si="17"/>
        <v>0</v>
      </c>
      <c r="I57" s="47"/>
      <c r="J57" s="43">
        <f t="shared" si="18"/>
        <v>0</v>
      </c>
      <c r="K57" s="44">
        <f t="shared" si="6"/>
        <v>0</v>
      </c>
      <c r="L57" s="44">
        <f t="shared" si="19"/>
        <v>0</v>
      </c>
      <c r="M57" s="44">
        <f t="shared" si="20"/>
        <v>0</v>
      </c>
      <c r="N57" s="44">
        <f t="shared" si="21"/>
        <v>0</v>
      </c>
      <c r="O57" s="145" t="str">
        <f t="shared" si="22"/>
        <v xml:space="preserve"> </v>
      </c>
      <c r="P57" s="147" t="str">
        <f t="shared" si="13"/>
        <v xml:space="preserve"> </v>
      </c>
    </row>
    <row r="58" spans="1:16" ht="29.25" x14ac:dyDescent="0.25">
      <c r="A58">
        <v>7</v>
      </c>
      <c r="B58" s="16" t="str">
        <f t="shared" si="14"/>
        <v xml:space="preserve"> </v>
      </c>
      <c r="C58" s="167"/>
      <c r="D58" s="167"/>
      <c r="E58" s="54"/>
      <c r="F58" s="43">
        <f t="shared" si="15"/>
        <v>0</v>
      </c>
      <c r="G58" s="43">
        <f t="shared" si="16"/>
        <v>0</v>
      </c>
      <c r="H58" s="43">
        <f t="shared" si="17"/>
        <v>0</v>
      </c>
      <c r="I58" s="47"/>
      <c r="J58" s="43">
        <f t="shared" si="18"/>
        <v>0</v>
      </c>
      <c r="K58" s="44">
        <f t="shared" si="6"/>
        <v>0</v>
      </c>
      <c r="L58" s="44">
        <f t="shared" si="19"/>
        <v>0</v>
      </c>
      <c r="M58" s="44">
        <f t="shared" si="20"/>
        <v>0</v>
      </c>
      <c r="N58" s="44">
        <f t="shared" si="21"/>
        <v>0</v>
      </c>
      <c r="O58" s="145" t="str">
        <f t="shared" si="22"/>
        <v xml:space="preserve"> </v>
      </c>
      <c r="P58" s="147" t="str">
        <f t="shared" si="13"/>
        <v xml:space="preserve"> </v>
      </c>
    </row>
    <row r="59" spans="1:16" ht="29.25" x14ac:dyDescent="0.25">
      <c r="A59">
        <v>8</v>
      </c>
      <c r="B59" s="16" t="str">
        <f t="shared" si="14"/>
        <v xml:space="preserve"> </v>
      </c>
      <c r="C59" s="167"/>
      <c r="D59" s="167"/>
      <c r="E59" s="54"/>
      <c r="F59" s="43">
        <f t="shared" si="15"/>
        <v>0</v>
      </c>
      <c r="G59" s="43">
        <f t="shared" si="16"/>
        <v>0</v>
      </c>
      <c r="H59" s="43">
        <f t="shared" si="17"/>
        <v>0</v>
      </c>
      <c r="I59" s="47"/>
      <c r="J59" s="43">
        <f t="shared" si="18"/>
        <v>0</v>
      </c>
      <c r="K59" s="44">
        <f t="shared" si="6"/>
        <v>0</v>
      </c>
      <c r="L59" s="44">
        <f t="shared" si="19"/>
        <v>0</v>
      </c>
      <c r="M59" s="44">
        <f t="shared" si="20"/>
        <v>0</v>
      </c>
      <c r="N59" s="44">
        <f t="shared" si="21"/>
        <v>0</v>
      </c>
      <c r="O59" s="145" t="str">
        <f t="shared" si="22"/>
        <v xml:space="preserve"> </v>
      </c>
      <c r="P59" s="147" t="str">
        <f t="shared" si="13"/>
        <v xml:space="preserve"> </v>
      </c>
    </row>
    <row r="60" spans="1:16" ht="29.25" x14ac:dyDescent="0.25">
      <c r="A60">
        <v>9</v>
      </c>
      <c r="B60" s="16" t="str">
        <f t="shared" si="14"/>
        <v xml:space="preserve"> </v>
      </c>
      <c r="C60" s="167"/>
      <c r="D60" s="167"/>
      <c r="E60" s="54"/>
      <c r="F60" s="43">
        <f t="shared" si="15"/>
        <v>0</v>
      </c>
      <c r="G60" s="43">
        <f t="shared" si="16"/>
        <v>0</v>
      </c>
      <c r="H60" s="43">
        <f t="shared" si="17"/>
        <v>0</v>
      </c>
      <c r="I60" s="47"/>
      <c r="J60" s="43">
        <f t="shared" si="18"/>
        <v>0</v>
      </c>
      <c r="K60" s="44">
        <f t="shared" si="6"/>
        <v>0</v>
      </c>
      <c r="L60" s="44">
        <f t="shared" si="19"/>
        <v>0</v>
      </c>
      <c r="M60" s="44">
        <f t="shared" si="20"/>
        <v>0</v>
      </c>
      <c r="N60" s="44">
        <f t="shared" si="21"/>
        <v>0</v>
      </c>
      <c r="O60" s="145" t="str">
        <f t="shared" si="22"/>
        <v xml:space="preserve"> </v>
      </c>
      <c r="P60" s="147" t="str">
        <f t="shared" si="13"/>
        <v xml:space="preserve"> </v>
      </c>
    </row>
    <row r="61" spans="1:16" ht="29.25" x14ac:dyDescent="0.25">
      <c r="A61">
        <v>10</v>
      </c>
      <c r="B61" s="16" t="str">
        <f t="shared" si="14"/>
        <v xml:space="preserve"> </v>
      </c>
      <c r="C61" s="167"/>
      <c r="D61" s="167"/>
      <c r="E61" s="54"/>
      <c r="F61" s="43">
        <f t="shared" si="15"/>
        <v>0</v>
      </c>
      <c r="G61" s="43">
        <f t="shared" si="16"/>
        <v>0</v>
      </c>
      <c r="H61" s="43">
        <f t="shared" si="17"/>
        <v>0</v>
      </c>
      <c r="I61" s="47"/>
      <c r="J61" s="43">
        <f t="shared" si="18"/>
        <v>0</v>
      </c>
      <c r="K61" s="44">
        <f t="shared" si="6"/>
        <v>0</v>
      </c>
      <c r="L61" s="44">
        <f t="shared" si="19"/>
        <v>0</v>
      </c>
      <c r="M61" s="44">
        <f t="shared" si="20"/>
        <v>0</v>
      </c>
      <c r="N61" s="44">
        <f t="shared" si="21"/>
        <v>0</v>
      </c>
      <c r="O61" s="145" t="str">
        <f t="shared" si="22"/>
        <v xml:space="preserve"> </v>
      </c>
      <c r="P61" s="147" t="str">
        <f t="shared" si="13"/>
        <v xml:space="preserve"> </v>
      </c>
    </row>
    <row r="62" spans="1:16" ht="29.25" x14ac:dyDescent="0.25">
      <c r="A62">
        <v>11</v>
      </c>
      <c r="B62" s="16" t="str">
        <f t="shared" si="14"/>
        <v xml:space="preserve"> </v>
      </c>
      <c r="C62" s="167"/>
      <c r="D62" s="167"/>
      <c r="E62" s="54"/>
      <c r="F62" s="43">
        <f t="shared" si="15"/>
        <v>0</v>
      </c>
      <c r="G62" s="43">
        <f t="shared" si="16"/>
        <v>0</v>
      </c>
      <c r="H62" s="43">
        <f t="shared" si="17"/>
        <v>0</v>
      </c>
      <c r="I62" s="47"/>
      <c r="J62" s="43">
        <f t="shared" si="18"/>
        <v>0</v>
      </c>
      <c r="K62" s="44">
        <f t="shared" si="6"/>
        <v>0</v>
      </c>
      <c r="L62" s="44">
        <f t="shared" si="19"/>
        <v>0</v>
      </c>
      <c r="M62" s="44">
        <f t="shared" si="20"/>
        <v>0</v>
      </c>
      <c r="N62" s="44">
        <f t="shared" si="21"/>
        <v>0</v>
      </c>
      <c r="O62" s="145" t="str">
        <f t="shared" si="22"/>
        <v xml:space="preserve"> </v>
      </c>
      <c r="P62" s="147" t="str">
        <f t="shared" si="13"/>
        <v xml:space="preserve"> </v>
      </c>
    </row>
    <row r="63" spans="1:16" ht="29.25" x14ac:dyDescent="0.25">
      <c r="A63">
        <v>12</v>
      </c>
      <c r="B63" s="16" t="str">
        <f t="shared" si="14"/>
        <v xml:space="preserve"> </v>
      </c>
      <c r="C63" s="167"/>
      <c r="D63" s="167"/>
      <c r="E63" s="54"/>
      <c r="F63" s="43">
        <f t="shared" si="15"/>
        <v>0</v>
      </c>
      <c r="G63" s="43">
        <f t="shared" si="16"/>
        <v>0</v>
      </c>
      <c r="H63" s="43">
        <f t="shared" si="17"/>
        <v>0</v>
      </c>
      <c r="I63" s="47"/>
      <c r="J63" s="43">
        <f t="shared" si="18"/>
        <v>0</v>
      </c>
      <c r="K63" s="44">
        <f t="shared" si="6"/>
        <v>0</v>
      </c>
      <c r="L63" s="44">
        <f t="shared" si="19"/>
        <v>0</v>
      </c>
      <c r="M63" s="44">
        <f t="shared" si="20"/>
        <v>0</v>
      </c>
      <c r="N63" s="44">
        <f t="shared" si="21"/>
        <v>0</v>
      </c>
      <c r="O63" s="145" t="str">
        <f t="shared" si="22"/>
        <v xml:space="preserve"> </v>
      </c>
      <c r="P63" s="147" t="str">
        <f t="shared" si="13"/>
        <v xml:space="preserve"> </v>
      </c>
    </row>
    <row r="64" spans="1:16" ht="29.25" x14ac:dyDescent="0.25">
      <c r="A64">
        <v>13</v>
      </c>
      <c r="B64" s="16" t="str">
        <f t="shared" si="14"/>
        <v xml:space="preserve"> </v>
      </c>
      <c r="C64" s="167"/>
      <c r="D64" s="167"/>
      <c r="E64" s="54"/>
      <c r="F64" s="43">
        <f t="shared" si="15"/>
        <v>0</v>
      </c>
      <c r="G64" s="43">
        <f t="shared" si="16"/>
        <v>0</v>
      </c>
      <c r="H64" s="43">
        <f t="shared" si="17"/>
        <v>0</v>
      </c>
      <c r="I64" s="47"/>
      <c r="J64" s="43">
        <f t="shared" si="18"/>
        <v>0</v>
      </c>
      <c r="K64" s="44">
        <f t="shared" si="6"/>
        <v>0</v>
      </c>
      <c r="L64" s="44">
        <f t="shared" si="19"/>
        <v>0</v>
      </c>
      <c r="M64" s="44">
        <f t="shared" si="20"/>
        <v>0</v>
      </c>
      <c r="N64" s="44">
        <f t="shared" si="21"/>
        <v>0</v>
      </c>
      <c r="O64" s="145" t="str">
        <f t="shared" si="22"/>
        <v xml:space="preserve"> </v>
      </c>
      <c r="P64" s="147" t="str">
        <f t="shared" si="13"/>
        <v xml:space="preserve"> </v>
      </c>
    </row>
    <row r="65" spans="1:16" ht="29.25" x14ac:dyDescent="0.25">
      <c r="A65">
        <v>14</v>
      </c>
      <c r="B65" s="16" t="str">
        <f t="shared" si="14"/>
        <v xml:space="preserve"> </v>
      </c>
      <c r="C65" s="167"/>
      <c r="D65" s="167"/>
      <c r="E65" s="54"/>
      <c r="F65" s="43">
        <f t="shared" si="15"/>
        <v>0</v>
      </c>
      <c r="G65" s="43">
        <f t="shared" si="16"/>
        <v>0</v>
      </c>
      <c r="H65" s="43">
        <f t="shared" si="17"/>
        <v>0</v>
      </c>
      <c r="I65" s="47"/>
      <c r="J65" s="43">
        <f t="shared" si="18"/>
        <v>0</v>
      </c>
      <c r="K65" s="44">
        <f t="shared" si="6"/>
        <v>0</v>
      </c>
      <c r="L65" s="44">
        <f t="shared" si="19"/>
        <v>0</v>
      </c>
      <c r="M65" s="44">
        <f t="shared" si="20"/>
        <v>0</v>
      </c>
      <c r="N65" s="44">
        <f t="shared" si="21"/>
        <v>0</v>
      </c>
      <c r="O65" s="145" t="str">
        <f t="shared" si="22"/>
        <v xml:space="preserve"> </v>
      </c>
      <c r="P65" s="147" t="str">
        <f t="shared" si="13"/>
        <v xml:space="preserve"> </v>
      </c>
    </row>
    <row r="66" spans="1:16" ht="29.25" x14ac:dyDescent="0.25">
      <c r="A66">
        <v>15</v>
      </c>
      <c r="B66" s="16" t="str">
        <f t="shared" si="14"/>
        <v xml:space="preserve"> </v>
      </c>
      <c r="C66" s="167"/>
      <c r="D66" s="167"/>
      <c r="E66" s="54"/>
      <c r="F66" s="43">
        <f t="shared" si="15"/>
        <v>0</v>
      </c>
      <c r="G66" s="43">
        <f t="shared" si="16"/>
        <v>0</v>
      </c>
      <c r="H66" s="43">
        <f t="shared" si="17"/>
        <v>0</v>
      </c>
      <c r="I66" s="47"/>
      <c r="J66" s="43">
        <f t="shared" si="18"/>
        <v>0</v>
      </c>
      <c r="K66" s="44">
        <f t="shared" si="6"/>
        <v>0</v>
      </c>
      <c r="L66" s="44">
        <f t="shared" si="19"/>
        <v>0</v>
      </c>
      <c r="M66" s="44">
        <f t="shared" si="20"/>
        <v>0</v>
      </c>
      <c r="N66" s="44">
        <f t="shared" si="21"/>
        <v>0</v>
      </c>
      <c r="O66" s="145" t="str">
        <f t="shared" si="22"/>
        <v xml:space="preserve"> </v>
      </c>
      <c r="P66" s="147" t="str">
        <f t="shared" si="13"/>
        <v xml:space="preserve"> </v>
      </c>
    </row>
    <row r="67" spans="1:16" ht="29.25" x14ac:dyDescent="0.25">
      <c r="A67">
        <v>16</v>
      </c>
      <c r="B67" s="16" t="str">
        <f t="shared" si="14"/>
        <v xml:space="preserve"> </v>
      </c>
      <c r="C67" s="167"/>
      <c r="D67" s="167"/>
      <c r="E67" s="54"/>
      <c r="F67" s="43">
        <f t="shared" si="15"/>
        <v>0</v>
      </c>
      <c r="G67" s="43">
        <f t="shared" si="16"/>
        <v>0</v>
      </c>
      <c r="H67" s="43">
        <f t="shared" si="17"/>
        <v>0</v>
      </c>
      <c r="I67" s="47"/>
      <c r="J67" s="43">
        <f t="shared" si="18"/>
        <v>0</v>
      </c>
      <c r="K67" s="44">
        <f t="shared" si="6"/>
        <v>0</v>
      </c>
      <c r="L67" s="44">
        <f t="shared" si="19"/>
        <v>0</v>
      </c>
      <c r="M67" s="44">
        <f t="shared" si="20"/>
        <v>0</v>
      </c>
      <c r="N67" s="44">
        <f t="shared" si="21"/>
        <v>0</v>
      </c>
      <c r="O67" s="145" t="str">
        <f t="shared" si="22"/>
        <v xml:space="preserve"> </v>
      </c>
      <c r="P67" s="147" t="str">
        <f t="shared" si="13"/>
        <v xml:space="preserve"> </v>
      </c>
    </row>
    <row r="68" spans="1:16" ht="29.25" x14ac:dyDescent="0.25">
      <c r="A68">
        <v>17</v>
      </c>
      <c r="B68" s="16" t="str">
        <f t="shared" si="14"/>
        <v xml:space="preserve"> </v>
      </c>
      <c r="C68" s="167"/>
      <c r="D68" s="167"/>
      <c r="E68" s="54"/>
      <c r="F68" s="43">
        <f t="shared" si="15"/>
        <v>0</v>
      </c>
      <c r="G68" s="43">
        <f t="shared" si="16"/>
        <v>0</v>
      </c>
      <c r="H68" s="43">
        <f t="shared" si="17"/>
        <v>0</v>
      </c>
      <c r="I68" s="47"/>
      <c r="J68" s="43">
        <f t="shared" si="18"/>
        <v>0</v>
      </c>
      <c r="K68" s="44">
        <f t="shared" si="6"/>
        <v>0</v>
      </c>
      <c r="L68" s="44">
        <f t="shared" si="19"/>
        <v>0</v>
      </c>
      <c r="M68" s="44">
        <f t="shared" si="20"/>
        <v>0</v>
      </c>
      <c r="N68" s="44">
        <f t="shared" si="21"/>
        <v>0</v>
      </c>
      <c r="O68" s="145" t="str">
        <f t="shared" si="22"/>
        <v xml:space="preserve"> </v>
      </c>
      <c r="P68" s="147" t="str">
        <f t="shared" si="13"/>
        <v xml:space="preserve"> </v>
      </c>
    </row>
    <row r="69" spans="1:16" ht="29.25" x14ac:dyDescent="0.25">
      <c r="A69">
        <v>18</v>
      </c>
      <c r="B69" s="16" t="str">
        <f t="shared" si="14"/>
        <v xml:space="preserve"> </v>
      </c>
      <c r="C69" s="167"/>
      <c r="D69" s="167"/>
      <c r="E69" s="54"/>
      <c r="F69" s="43">
        <f t="shared" si="15"/>
        <v>0</v>
      </c>
      <c r="G69" s="43">
        <f t="shared" si="16"/>
        <v>0</v>
      </c>
      <c r="H69" s="43">
        <f t="shared" si="17"/>
        <v>0</v>
      </c>
      <c r="I69" s="47"/>
      <c r="J69" s="43">
        <f t="shared" si="18"/>
        <v>0</v>
      </c>
      <c r="K69" s="44">
        <f t="shared" si="6"/>
        <v>0</v>
      </c>
      <c r="L69" s="44">
        <f t="shared" si="19"/>
        <v>0</v>
      </c>
      <c r="M69" s="44">
        <f t="shared" si="20"/>
        <v>0</v>
      </c>
      <c r="N69" s="44">
        <f t="shared" si="21"/>
        <v>0</v>
      </c>
      <c r="O69" s="145" t="str">
        <f t="shared" si="22"/>
        <v xml:space="preserve"> </v>
      </c>
      <c r="P69" s="147" t="str">
        <f t="shared" si="13"/>
        <v xml:space="preserve"> </v>
      </c>
    </row>
    <row r="70" spans="1:16" ht="29.25" x14ac:dyDescent="0.25">
      <c r="A70">
        <v>19</v>
      </c>
      <c r="B70" s="16" t="str">
        <f t="shared" si="14"/>
        <v xml:space="preserve"> </v>
      </c>
      <c r="C70" s="167"/>
      <c r="D70" s="167"/>
      <c r="E70" s="54"/>
      <c r="F70" s="43">
        <f t="shared" si="15"/>
        <v>0</v>
      </c>
      <c r="G70" s="43">
        <f t="shared" si="16"/>
        <v>0</v>
      </c>
      <c r="H70" s="43">
        <f t="shared" si="17"/>
        <v>0</v>
      </c>
      <c r="I70" s="47"/>
      <c r="J70" s="43">
        <f t="shared" si="18"/>
        <v>0</v>
      </c>
      <c r="K70" s="44">
        <f t="shared" si="6"/>
        <v>0</v>
      </c>
      <c r="L70" s="44">
        <f t="shared" si="19"/>
        <v>0</v>
      </c>
      <c r="M70" s="44">
        <f t="shared" si="20"/>
        <v>0</v>
      </c>
      <c r="N70" s="44">
        <f t="shared" si="21"/>
        <v>0</v>
      </c>
      <c r="O70" s="145" t="str">
        <f t="shared" si="22"/>
        <v xml:space="preserve"> </v>
      </c>
      <c r="P70" s="147" t="str">
        <f t="shared" si="13"/>
        <v xml:space="preserve"> </v>
      </c>
    </row>
    <row r="71" spans="1:16" ht="29.25" x14ac:dyDescent="0.25">
      <c r="A71">
        <v>20</v>
      </c>
      <c r="B71" s="16" t="str">
        <f t="shared" si="14"/>
        <v xml:space="preserve"> </v>
      </c>
      <c r="C71" s="167"/>
      <c r="D71" s="167"/>
      <c r="E71" s="54"/>
      <c r="F71" s="43">
        <f t="shared" si="15"/>
        <v>0</v>
      </c>
      <c r="G71" s="43">
        <f t="shared" si="16"/>
        <v>0</v>
      </c>
      <c r="H71" s="43">
        <f t="shared" si="17"/>
        <v>0</v>
      </c>
      <c r="I71" s="47"/>
      <c r="J71" s="43">
        <f t="shared" si="18"/>
        <v>0</v>
      </c>
      <c r="K71" s="44">
        <f t="shared" si="6"/>
        <v>0</v>
      </c>
      <c r="L71" s="44">
        <f t="shared" si="19"/>
        <v>0</v>
      </c>
      <c r="M71" s="44">
        <f t="shared" si="20"/>
        <v>0</v>
      </c>
      <c r="N71" s="44">
        <f t="shared" si="21"/>
        <v>0</v>
      </c>
      <c r="O71" s="145" t="str">
        <f t="shared" si="22"/>
        <v xml:space="preserve"> </v>
      </c>
      <c r="P71" s="147" t="str">
        <f t="shared" si="13"/>
        <v xml:space="preserve"> </v>
      </c>
    </row>
    <row r="72" spans="1:16" ht="29.25" x14ac:dyDescent="0.25">
      <c r="A72">
        <v>21</v>
      </c>
      <c r="B72" s="16" t="str">
        <f t="shared" si="14"/>
        <v xml:space="preserve"> </v>
      </c>
      <c r="C72" s="167"/>
      <c r="D72" s="167"/>
      <c r="E72" s="54"/>
      <c r="F72" s="43">
        <f t="shared" si="15"/>
        <v>0</v>
      </c>
      <c r="G72" s="43">
        <f t="shared" si="16"/>
        <v>0</v>
      </c>
      <c r="H72" s="43">
        <f t="shared" si="17"/>
        <v>0</v>
      </c>
      <c r="I72" s="47"/>
      <c r="J72" s="43">
        <f t="shared" si="18"/>
        <v>0</v>
      </c>
      <c r="K72" s="44">
        <f t="shared" si="6"/>
        <v>0</v>
      </c>
      <c r="L72" s="44">
        <f t="shared" si="19"/>
        <v>0</v>
      </c>
      <c r="M72" s="44">
        <f t="shared" si="20"/>
        <v>0</v>
      </c>
      <c r="N72" s="44">
        <f t="shared" si="21"/>
        <v>0</v>
      </c>
      <c r="O72" s="145" t="str">
        <f t="shared" si="22"/>
        <v xml:space="preserve"> </v>
      </c>
      <c r="P72" s="147" t="str">
        <f t="shared" si="13"/>
        <v xml:space="preserve"> </v>
      </c>
    </row>
    <row r="73" spans="1:16" ht="29.25" x14ac:dyDescent="0.25">
      <c r="A73">
        <v>22</v>
      </c>
      <c r="B73" s="16" t="str">
        <f t="shared" si="14"/>
        <v xml:space="preserve"> </v>
      </c>
      <c r="C73" s="167"/>
      <c r="D73" s="167"/>
      <c r="E73" s="54"/>
      <c r="F73" s="43">
        <f t="shared" si="15"/>
        <v>0</v>
      </c>
      <c r="G73" s="43">
        <f t="shared" si="16"/>
        <v>0</v>
      </c>
      <c r="H73" s="43">
        <f t="shared" si="17"/>
        <v>0</v>
      </c>
      <c r="I73" s="47"/>
      <c r="J73" s="43">
        <f t="shared" si="18"/>
        <v>0</v>
      </c>
      <c r="K73" s="44">
        <f t="shared" si="6"/>
        <v>0</v>
      </c>
      <c r="L73" s="44">
        <f t="shared" si="19"/>
        <v>0</v>
      </c>
      <c r="M73" s="44">
        <f t="shared" si="20"/>
        <v>0</v>
      </c>
      <c r="N73" s="44">
        <f t="shared" si="21"/>
        <v>0</v>
      </c>
      <c r="O73" s="145" t="str">
        <f t="shared" si="22"/>
        <v xml:space="preserve"> </v>
      </c>
      <c r="P73" s="147" t="str">
        <f t="shared" si="13"/>
        <v xml:space="preserve"> </v>
      </c>
    </row>
    <row r="74" spans="1:16" ht="29.25" x14ac:dyDescent="0.25">
      <c r="A74">
        <v>23</v>
      </c>
      <c r="B74" s="16" t="str">
        <f t="shared" si="14"/>
        <v xml:space="preserve"> </v>
      </c>
      <c r="C74" s="167"/>
      <c r="D74" s="167"/>
      <c r="E74" s="54"/>
      <c r="F74" s="43">
        <f t="shared" si="15"/>
        <v>0</v>
      </c>
      <c r="G74" s="43">
        <f t="shared" si="16"/>
        <v>0</v>
      </c>
      <c r="H74" s="43">
        <f t="shared" si="17"/>
        <v>0</v>
      </c>
      <c r="I74" s="47"/>
      <c r="J74" s="43">
        <f t="shared" si="18"/>
        <v>0</v>
      </c>
      <c r="K74" s="44">
        <f t="shared" si="6"/>
        <v>0</v>
      </c>
      <c r="L74" s="44">
        <f t="shared" si="19"/>
        <v>0</v>
      </c>
      <c r="M74" s="44">
        <f t="shared" si="20"/>
        <v>0</v>
      </c>
      <c r="N74" s="44">
        <f t="shared" si="21"/>
        <v>0</v>
      </c>
      <c r="O74" s="145" t="str">
        <f t="shared" si="22"/>
        <v xml:space="preserve"> </v>
      </c>
      <c r="P74" s="147" t="str">
        <f t="shared" si="13"/>
        <v xml:space="preserve"> </v>
      </c>
    </row>
    <row r="75" spans="1:16" ht="29.25" x14ac:dyDescent="0.25">
      <c r="A75">
        <v>24</v>
      </c>
      <c r="B75" s="16" t="str">
        <f t="shared" si="14"/>
        <v xml:space="preserve"> </v>
      </c>
      <c r="C75" s="167"/>
      <c r="D75" s="167"/>
      <c r="E75" s="54"/>
      <c r="F75" s="43">
        <f t="shared" si="15"/>
        <v>0</v>
      </c>
      <c r="G75" s="43">
        <f t="shared" si="16"/>
        <v>0</v>
      </c>
      <c r="H75" s="43">
        <f t="shared" si="17"/>
        <v>0</v>
      </c>
      <c r="I75" s="47"/>
      <c r="J75" s="43">
        <f t="shared" si="18"/>
        <v>0</v>
      </c>
      <c r="K75" s="44">
        <f t="shared" si="6"/>
        <v>0</v>
      </c>
      <c r="L75" s="44">
        <f t="shared" si="19"/>
        <v>0</v>
      </c>
      <c r="M75" s="44">
        <f t="shared" si="20"/>
        <v>0</v>
      </c>
      <c r="N75" s="44">
        <f t="shared" si="21"/>
        <v>0</v>
      </c>
      <c r="O75" s="145" t="str">
        <f t="shared" si="22"/>
        <v xml:space="preserve"> </v>
      </c>
      <c r="P75" s="147" t="str">
        <f t="shared" si="13"/>
        <v xml:space="preserve"> </v>
      </c>
    </row>
    <row r="76" spans="1:16" ht="29.25" x14ac:dyDescent="0.25">
      <c r="A76">
        <v>25</v>
      </c>
      <c r="B76" s="16" t="str">
        <f t="shared" si="14"/>
        <v xml:space="preserve"> </v>
      </c>
      <c r="C76" s="167"/>
      <c r="D76" s="167"/>
      <c r="E76" s="54"/>
      <c r="F76" s="43">
        <f t="shared" si="15"/>
        <v>0</v>
      </c>
      <c r="G76" s="43">
        <f t="shared" si="16"/>
        <v>0</v>
      </c>
      <c r="H76" s="43">
        <f t="shared" si="17"/>
        <v>0</v>
      </c>
      <c r="I76" s="47"/>
      <c r="J76" s="43">
        <f t="shared" si="18"/>
        <v>0</v>
      </c>
      <c r="K76" s="44">
        <f t="shared" si="6"/>
        <v>0</v>
      </c>
      <c r="L76" s="44">
        <f t="shared" si="19"/>
        <v>0</v>
      </c>
      <c r="M76" s="44">
        <f t="shared" si="20"/>
        <v>0</v>
      </c>
      <c r="N76" s="44">
        <f t="shared" si="21"/>
        <v>0</v>
      </c>
      <c r="O76" s="145" t="str">
        <f t="shared" si="22"/>
        <v xml:space="preserve"> </v>
      </c>
      <c r="P76" s="147" t="str">
        <f t="shared" si="13"/>
        <v xml:space="preserve"> </v>
      </c>
    </row>
    <row r="77" spans="1:16" ht="30" thickBot="1" x14ac:dyDescent="0.3">
      <c r="A77">
        <v>26</v>
      </c>
      <c r="B77" s="16" t="str">
        <f t="shared" si="14"/>
        <v xml:space="preserve"> </v>
      </c>
      <c r="C77" s="167"/>
      <c r="D77" s="167"/>
      <c r="E77" s="54"/>
      <c r="F77" s="43">
        <f t="shared" si="15"/>
        <v>0</v>
      </c>
      <c r="G77" s="43">
        <f t="shared" si="16"/>
        <v>0</v>
      </c>
      <c r="H77" s="43">
        <f t="shared" si="17"/>
        <v>0</v>
      </c>
      <c r="I77" s="47"/>
      <c r="J77" s="43">
        <f t="shared" si="18"/>
        <v>0</v>
      </c>
      <c r="K77" s="44">
        <f t="shared" si="6"/>
        <v>0</v>
      </c>
      <c r="L77" s="44">
        <f t="shared" si="19"/>
        <v>0</v>
      </c>
      <c r="M77" s="44">
        <f t="shared" si="20"/>
        <v>0</v>
      </c>
      <c r="N77" s="44">
        <f t="shared" si="21"/>
        <v>0</v>
      </c>
      <c r="O77" s="145" t="str">
        <f t="shared" si="22"/>
        <v xml:space="preserve"> </v>
      </c>
      <c r="P77" s="147" t="str">
        <f t="shared" si="13"/>
        <v xml:space="preserve"> </v>
      </c>
    </row>
    <row r="78" spans="1:16" ht="15.75" thickBot="1" x14ac:dyDescent="0.3">
      <c r="O78" s="33"/>
      <c r="P78" s="150">
        <f>MAX(P14:P77)</f>
        <v>38</v>
      </c>
    </row>
    <row r="79" spans="1:16" ht="15.75" thickBot="1" x14ac:dyDescent="0.3">
      <c r="O79" s="33"/>
    </row>
    <row r="80" spans="1:16" x14ac:dyDescent="0.25">
      <c r="B80" s="13" t="str">
        <f>B2</f>
        <v>Produktionskapacitet</v>
      </c>
      <c r="C80" s="80">
        <f>C2</f>
        <v>800</v>
      </c>
    </row>
    <row r="81" spans="2:14" x14ac:dyDescent="0.25">
      <c r="B81" s="16" t="str">
        <f>B3</f>
        <v>Ekstra timer</v>
      </c>
      <c r="C81" s="81">
        <f>C3</f>
        <v>0</v>
      </c>
    </row>
    <row r="82" spans="2:14" x14ac:dyDescent="0.25">
      <c r="B82" s="16" t="s">
        <v>34</v>
      </c>
      <c r="C82" s="81">
        <f>SUM(C80:C81)</f>
        <v>800</v>
      </c>
    </row>
    <row r="83" spans="2:14" ht="15.75" thickBot="1" x14ac:dyDescent="0.3">
      <c r="B83" s="27" t="str">
        <f>B4</f>
        <v>tillæg for overarbejde</v>
      </c>
      <c r="C83" s="82">
        <f>C4</f>
        <v>0</v>
      </c>
    </row>
    <row r="84" spans="2:14" x14ac:dyDescent="0.25">
      <c r="C84" s="2"/>
    </row>
    <row r="85" spans="2:14" ht="15.75" thickBot="1" x14ac:dyDescent="0.3">
      <c r="B85" t="s">
        <v>42</v>
      </c>
      <c r="C85" s="11"/>
    </row>
    <row r="86" spans="2:14" ht="30.75" thickBot="1" x14ac:dyDescent="0.3">
      <c r="B86" s="13" t="s">
        <v>16</v>
      </c>
      <c r="C86" s="14" t="s">
        <v>18</v>
      </c>
      <c r="D86" s="14" t="s">
        <v>17</v>
      </c>
      <c r="E86" s="58" t="s">
        <v>35</v>
      </c>
      <c r="F86" s="58" t="s">
        <v>35</v>
      </c>
      <c r="G86" s="58" t="s">
        <v>36</v>
      </c>
      <c r="H86" s="58" t="s">
        <v>37</v>
      </c>
      <c r="I86" s="58" t="s">
        <v>38</v>
      </c>
      <c r="J86" s="60" t="s">
        <v>40</v>
      </c>
      <c r="K86" s="62" t="s">
        <v>41</v>
      </c>
    </row>
    <row r="87" spans="2:14" hidden="1" x14ac:dyDescent="0.25">
      <c r="B87" s="127"/>
      <c r="C87" s="151"/>
      <c r="D87" s="152">
        <f>D88</f>
        <v>390</v>
      </c>
      <c r="E87" s="152"/>
      <c r="F87" s="153"/>
      <c r="G87" s="153"/>
      <c r="H87" s="153"/>
      <c r="I87" s="153"/>
      <c r="J87" s="154"/>
      <c r="K87" s="155">
        <v>0</v>
      </c>
    </row>
    <row r="88" spans="2:14" x14ac:dyDescent="0.25">
      <c r="B88" s="156">
        <v>1</v>
      </c>
      <c r="C88" s="157" t="str">
        <f>IF(B88&gt;$P$78," ",IF(D88=$O$14,$B$14,IF(D88=$O$15,$B$15,IF(D88=$O$16,$B$16,IF(D88=$O$17,$B$17,IF(D88=$O$18,$B$18,IF(D88=$O$19,$B$19,IF(D88=$O$20,$B$20,IF(D88=$O$21,$B$21,IF(D88=$O$22,$B$22,IF(D88=$O$23,$B$23,IF(D88=$O$24,$B$24,IF(D88=$O$25,$B$25,IF(D88=$O$26,$B$26,IF(D88=$O$27,$B$27,IF(D88=$O$28,$B$28,IF(D88=$O$29,$B$29,IF(D88=$O$30,$B$30,IF(D88=$O$31,$B$31,IF(D88=$O$32,$B$32,IF(D88=$O$33,$B$33,IF(D88=$O$34,$B$34,IF(D88=$O$35,$B$35,IF(D88=$O$36,$B$36,IF(D88=$O$37,$B$37,IF(D88=$O$38,$B$38,IF(D88=$O$39,$B$39,IF(D88=$O$40,$B$40,IF(D88=$O$41,$B$41,IF(D88=$O$42,$B$42,IF(D88=$O$43,$B$43,IF(D88=$O$44,$B$44,IF(D88=$O$45,$B$45,IF(D88=$O$46,$B$46,IF(D88=$O$47,$B$47,IF(D88=$O$48,$B$48,IF(D88=$O$49,$B$49,IF(D88=$O$50,$B$50,IF(D88=$O$51,$B$51,IF(D88=$O$52,$B$52,IF(D88=$O$53,$B$53,IF(D88=$O$54,$B$54,IF(D88=$O$55,$B$55,IF(D88=$O$56,$B$56,IF(D88=$O$57,$B$57,IF(D88=$O$58,$B$58,IF(D88=$O$59,$B$59,IF(D88=$O$60,$B$60,IF(D88=$O$61,$B$61,IF(D88=$O$62,$B$62,IF(D88=$O$63,$B$63,IF(D88=$O$64,$B$64,IF(D88=$O$65,$B$65,IF(D88=$O$66,$B$66,IF(D88=$O$67,$B$67,IF(D88=$O$68,$B$68,IF(D88=$O$69,$B$69,IF(D88=$O$70,$B$70,IF(D88=$O$71,$B$71,IF(D88=$O$72,$B$72,IF(D88=$O$73,$B$73,IF(D88=$O$74,$B$74,IF(D88=$O$75,$B$75,IF(D88=$O$76,$B$76,IF(D88=$O$77,$B$77)))))))))))))))))))))))))))))))))))))))))))))))))))))))))))))))))</f>
        <v>DK 1</v>
      </c>
      <c r="D88" s="158">
        <f>IF(B88&gt;$P$78," ",LARGE($O$14:$O$77,B88))</f>
        <v>390</v>
      </c>
      <c r="E88" s="159">
        <f>IF(B88&gt;$P$78," ",IF(D88=$O$14,$L$14,IF(D88=$O$15,$L$15-$L$14,IF(D88=$O$16,$L$16-$L$15,IF(D88=$O$17,$L$17-$L$16,IF(D88=$O$18,$L$18-$L$17,IF(D88=$O$19,$L$19-$L$18,IF(D88=$O$20,$L$20-$L$19,IF(D88=$O$21,$L$21-$L$20,IF(D88=$O$22,$L$22-$L$21,IF(D88=$O$23,$L$23-$L$22,IF(D88=$O$24,$L$24-$L$23,IF(D88=$O$25,$L$25-$L$24,IF(D88=$O$26,$L$26-$L$25,IF(D88=$O$27,$L$27-$L$26,IF(D88=$O$28,$L$28-$L$27,IF(D88=$O$29,$L$29-$L$28,IF(D88=$O$30,$L$30-$L$29,IF(D88=$O$31,$L$31-$L$30,IF(D88=$O$32,$L$32-$L$31,IF(D88=$O$33,$L$33-$L$32,IF(D88=$O$34,$L$34-$L$33,IF(D88=$O$35,$L$35-$L$34,IF(D88=$O$36,$L$36-$L$35,IF(D88=$O$37,$L$37-$L$36,IF(D88=$O$38,$L$38-$L$37,IF(D88=$O$39,$L$39-$L$38,IF(D88=$O$40,$L$40-$L$39,IF(D88=$O$41,$L$41-$L$40,IF(D88=$O$42,$L$42-$L$41,IF(D88=$O$43,$L$43-$L$42,IF(D88=$O$44,$L$44-$L$43,IF(D88=$O$45,$L$45-$L$44,IF(D88=$O$46,$L$46-$L$45,IF(D88=$O$47,$L$47-$L$46,IF(D88=$O$48,$L$48-$L$47,IF(D88=$O$49,$L$49-$L$48,IF(D88=$O$50,$L$50-$L$49,IF(D88=$O$51,$L$51-$L$50,IF(D88=$O$52,$L$52,IF(D88=$O$53,$L$53-$L$52,IF(D88=$O$54,$L$54-$L$53,IF(D88=$O$55,$L$55-$L$54,IF(D88=$O$56,$L$56-$L$55,IF(D88=$O$57,$L$57-$L$56,IF(D88=$O$58,$L$58-$L$57,IF(D88=$O$59,$L$59-$L$58,IF(D88=$O$60,$L$60-$L$59,IF(D88=$O$61,$L$61-$L$60,IF(D88=$O$62,$L$62-$L$61,IF(D88=$O$63,$L$63-$L$62,IF(D88=$O$64,$L$64-$L$63,IF(D88=$O$65,$L$65-$L$64,IF(D88=$O$66,$L$66-$L$65,IF(D88=$O$67,$L$67-$L$66,IF(D88=$O$68,$L$68-$L$67,IF(D88=$O$69,$L$69-$L$68,IF(D88=$O$70,$L$70-$L$69,IF(D88=$O$71,$L$71-$L$70,IF(D88=$O$72,$L$72-$L$71,IF(D88=$O$73,$L$73-$L$72,IF(D88=$O$74,$L$74-$L$73,IF(D88=$O$75,$L$75-$L$74,IF(D88=$O$76,$L$76-$L$75,IF(D88=$O$77,$L$77-$L$76,)))))))))))))))))))))))))))))))))))))))))))))))))))))))))))))))))</f>
        <v>286</v>
      </c>
      <c r="F88" s="159">
        <f>IF(E88&lt;=0,0,E88)</f>
        <v>286</v>
      </c>
      <c r="G88" s="159">
        <f>E88</f>
        <v>286</v>
      </c>
      <c r="H88" s="157" t="str">
        <f>IF(B88&gt;$P$78," ",IF(G88&lt;=$C$80,"ja","nej"))</f>
        <v>ja</v>
      </c>
      <c r="I88" s="157" t="str">
        <f>IF(D88&lt;=$C$83,"nej","ja")</f>
        <v>ja</v>
      </c>
      <c r="J88" s="157" t="str">
        <f>IF(B88&gt;$P$78," ",IF(I88="ja",IF($C$82&lt;G88,"nej","ja"),"nej"))</f>
        <v>ja</v>
      </c>
      <c r="K88" s="160" t="b">
        <f>IF(B88&gt;$P$78," ",OR(J88="ja",H88="ja"))</f>
        <v>1</v>
      </c>
    </row>
    <row r="89" spans="2:14" x14ac:dyDescent="0.25">
      <c r="B89" s="20">
        <v>2</v>
      </c>
      <c r="C89" s="50" t="str">
        <f t="shared" ref="C89:C151" si="23">IF(B89&gt;$P$78," ",IF(D89=$O$14,$B$14,IF(D89=$O$15,$B$15,IF(D89=$O$16,$B$16,IF(D89=$O$17,$B$17,IF(D89=$O$18,$B$18,IF(D89=$O$19,$B$19,IF(D89=$O$20,$B$20,IF(D89=$O$21,$B$21,IF(D89=$O$22,$B$22,IF(D89=$O$23,$B$23,IF(D89=$O$24,$B$24,IF(D89=$O$25,$B$25,IF(D89=$O$26,$B$26,IF(D89=$O$27,$B$27,IF(D89=$O$28,$B$28,IF(D89=$O$29,$B$29,IF(D89=$O$30,$B$30,IF(D89=$O$31,$B$31,IF(D89=$O$32,$B$32,IF(D89=$O$33,$B$33,IF(D89=$O$34,$B$34,IF(D89=$O$35,$B$35,IF(D89=$O$36,$B$36,IF(D89=$O$37,$B$37,IF(D89=$O$38,$B$38,IF(D89=$O$39,$B$39,IF(D89=$O$40,$B$40,IF(D89=$O$41,$B$41,IF(D89=$O$42,$B$42,IF(D89=$O$43,$B$43,IF(D89=$O$44,$B$44,IF(D89=$O$45,$B$45,IF(D89=$O$46,$B$46,IF(D89=$O$47,$B$47,IF(D89=$O$48,$B$48,IF(D89=$O$49,$B$49,IF(D89=$O$50,$B$50,IF(D89=$O$51,$B$51,IF(D89=$O$52,$B$52,IF(D89=$O$53,$B$53,IF(D89=$O$54,$B$54,IF(D89=$O$55,$B$55,IF(D89=$O$56,$B$56,IF(D89=$O$57,$B$57,IF(D89=$O$58,$B$58,IF(D89=$O$59,$B$59,IF(D89=$O$60,$B$60,IF(D89=$O$61,$B$61,IF(D89=$O$62,$B$62,IF(D89=$O$63,$B$63,IF(D89=$O$64,$B$64,IF(D89=$O$65,$B$65,IF(D89=$O$66,$B$66,IF(D89=$O$67,$B$67,IF(D89=$O$68,$B$68,IF(D89=$O$69,$B$69,IF(D89=$O$70,$B$70,IF(D89=$O$71,$B$71,IF(D89=$O$72,$B$72,IF(D89=$O$73,$B$73,IF(D89=$O$74,$B$74,IF(D89=$O$75,$B$75,IF(D89=$O$76,$B$76,IF(D89=$O$77,$B$77)))))))))))))))))))))))))))))))))))))))))))))))))))))))))))))))))</f>
        <v>DK 2</v>
      </c>
      <c r="D89" s="7">
        <f t="shared" ref="D89:D151" si="24">IF(B89&gt;$P$78," ",LARGE($O$14:$O$77,B89))</f>
        <v>282.85714285714283</v>
      </c>
      <c r="E89" s="67">
        <f t="shared" ref="E89:E151" si="25">IF(B89&gt;$P$78," ",IF(D89=$O$14,$L$14,IF(D89=$O$15,$L$15-$L$14,IF(D89=$O$16,$L$16-$L$15,IF(D89=$O$17,$L$17-$L$16,IF(D89=$O$18,$L$18-$L$17,IF(D89=$O$19,$L$19-$L$18,IF(D89=$O$20,$L$20-$L$19,IF(D89=$O$21,$L$21-$L$20,IF(D89=$O$22,$L$22-$L$21,IF(D89=$O$23,$L$23-$L$22,IF(D89=$O$24,$L$24-$L$23,IF(D89=$O$25,$L$25-$L$24,IF(D89=$O$26,$L$26-$L$25,IF(D89=$O$27,$L$27-$L$26,IF(D89=$O$28,$L$28-$L$27,IF(D89=$O$29,$L$29-$L$28,IF(D89=$O$30,$L$30-$L$29,IF(D89=$O$31,$L$31-$L$30,IF(D89=$O$32,$L$32-$L$31,IF(D89=$O$33,$L$33-$L$32,IF(D89=$O$34,$L$34-$L$33,IF(D89=$O$35,$L$35-$L$34,IF(D89=$O$36,$L$36-$L$35,IF(D89=$O$37,$L$37-$L$36,IF(D89=$O$38,$L$38-$L$37,IF(D89=$O$39,$L$39-$L$38,IF(D89=$O$40,$L$40-$L$39,IF(D89=$O$41,$L$41-$L$40,IF(D89=$O$42,$L$42-$L$41,IF(D89=$O$43,$L$43-$L$42,IF(D89=$O$44,$L$44-$L$43,IF(D89=$O$45,$L$45-$L$44,IF(D89=$O$46,$L$46-$L$45,IF(D89=$O$47,$L$47-$L$46,IF(D89=$O$48,$L$48-$L$47,IF(D89=$O$49,$L$49-$L$48,IF(D89=$O$50,$L$50-$L$49,IF(D89=$O$51,$L$51-$L$50,IF(D89=$O$52,$L$52,IF(D89=$O$53,$L$53-$L$52,IF(D89=$O$54,$L$54-$L$53,IF(D89=$O$55,$L$55-$L$54,IF(D89=$O$56,$L$56-$L$55,IF(D89=$O$57,$L$57-$L$56,IF(D89=$O$58,$L$58-$L$57,IF(D89=$O$59,$L$59-$L$58,IF(D89=$O$60,$L$60-$L$59,IF(D89=$O$61,$L$61-$L$60,IF(D89=$O$62,$L$62-$L$61,IF(D89=$O$63,$L$63-$L$62,IF(D89=$O$64,$L$64-$L$63,IF(D89=$O$65,$L$65-$L$64,IF(D89=$O$66,$L$66-$L$65,IF(D89=$O$67,$L$67-$L$66,IF(D89=$O$68,$L$68-$L$67,IF(D89=$O$69,$L$69-$L$68,IF(D89=$O$70,$L$70-$L$69,IF(D89=$O$71,$L$71-$L$70,IF(D89=$O$72,$L$72-$L$71,IF(D89=$O$73,$L$73-$L$72,IF(D89=$O$74,$L$74-$L$73,IF(D89=$O$75,$L$75-$L$74,IF(D89=$O$76,$L$76-$L$75,IF(D89=$O$77,$L$77-$L$76,)))))))))))))))))))))))))))))))))))))))))))))))))))))))))))))))))</f>
        <v>14</v>
      </c>
      <c r="F89" s="67">
        <f t="shared" ref="F89:F151" si="26">IF(E89&lt;=0,0,E89)</f>
        <v>14</v>
      </c>
      <c r="G89" s="67">
        <f>IF(B89&gt;$P$78," ",G88+F89)</f>
        <v>300</v>
      </c>
      <c r="H89" s="50" t="str">
        <f t="shared" ref="H89:H151" si="27">IF(B89&gt;$P$78," ",IF(G89&lt;=$C$80,"ja","nej"))</f>
        <v>ja</v>
      </c>
      <c r="I89" s="50" t="str">
        <f t="shared" ref="I89:I126" si="28">IF(D89&lt;=$C$83,"nej","ja")</f>
        <v>ja</v>
      </c>
      <c r="J89" s="50" t="str">
        <f t="shared" ref="J89:J151" si="29">IF(B89&gt;$P$78," ",IF(I89="ja",IF($C$82&lt;G89,"nej","ja"),"nej"))</f>
        <v>ja</v>
      </c>
      <c r="K89" s="59" t="b">
        <f t="shared" ref="K89:K151" si="30">IF(B89&gt;$P$78," ",OR(J89="ja",H89="ja"))</f>
        <v>1</v>
      </c>
    </row>
    <row r="90" spans="2:14" x14ac:dyDescent="0.25">
      <c r="B90" s="161">
        <v>3</v>
      </c>
      <c r="C90" s="162" t="str">
        <f t="shared" si="23"/>
        <v>DK 3</v>
      </c>
      <c r="D90" s="163">
        <f t="shared" si="24"/>
        <v>274.99999999999756</v>
      </c>
      <c r="E90" s="164">
        <f t="shared" si="25"/>
        <v>14.285714285714278</v>
      </c>
      <c r="F90" s="164">
        <f t="shared" si="26"/>
        <v>14.285714285714278</v>
      </c>
      <c r="G90" s="164">
        <f t="shared" ref="G90:G151" si="31">IF(B90&gt;$P$78," ",G89+F90)</f>
        <v>314.28571428571428</v>
      </c>
      <c r="H90" s="162" t="str">
        <f t="shared" si="27"/>
        <v>ja</v>
      </c>
      <c r="I90" s="162" t="str">
        <f t="shared" si="28"/>
        <v>ja</v>
      </c>
      <c r="J90" s="162" t="str">
        <f t="shared" si="29"/>
        <v>ja</v>
      </c>
      <c r="K90" s="165" t="b">
        <f t="shared" si="30"/>
        <v>1</v>
      </c>
    </row>
    <row r="91" spans="2:14" x14ac:dyDescent="0.25">
      <c r="B91" s="20">
        <v>4</v>
      </c>
      <c r="C91" s="50" t="str">
        <f t="shared" si="23"/>
        <v>DK 4</v>
      </c>
      <c r="D91" s="7">
        <f t="shared" si="24"/>
        <v>265.00000000000045</v>
      </c>
      <c r="E91" s="67">
        <f t="shared" si="25"/>
        <v>14.285714285714278</v>
      </c>
      <c r="F91" s="67">
        <f t="shared" si="26"/>
        <v>14.285714285714278</v>
      </c>
      <c r="G91" s="67">
        <f t="shared" si="31"/>
        <v>328.57142857142856</v>
      </c>
      <c r="H91" s="50" t="str">
        <f t="shared" si="27"/>
        <v>ja</v>
      </c>
      <c r="I91" s="50" t="str">
        <f t="shared" si="28"/>
        <v>ja</v>
      </c>
      <c r="J91" s="50" t="str">
        <f t="shared" si="29"/>
        <v>ja</v>
      </c>
      <c r="K91" s="59" t="b">
        <f t="shared" si="30"/>
        <v>1</v>
      </c>
    </row>
    <row r="92" spans="2:14" x14ac:dyDescent="0.25">
      <c r="B92" s="161">
        <v>5</v>
      </c>
      <c r="C92" s="162" t="str">
        <f t="shared" si="23"/>
        <v>DK 5</v>
      </c>
      <c r="D92" s="163">
        <f t="shared" si="24"/>
        <v>254.99999999999926</v>
      </c>
      <c r="E92" s="164">
        <f t="shared" si="25"/>
        <v>14.285714285714278</v>
      </c>
      <c r="F92" s="164">
        <f t="shared" si="26"/>
        <v>14.285714285714278</v>
      </c>
      <c r="G92" s="164">
        <f t="shared" si="31"/>
        <v>342.85714285714283</v>
      </c>
      <c r="H92" s="162" t="str">
        <f t="shared" si="27"/>
        <v>ja</v>
      </c>
      <c r="I92" s="162" t="str">
        <f t="shared" si="28"/>
        <v>ja</v>
      </c>
      <c r="J92" s="162" t="str">
        <f t="shared" si="29"/>
        <v>ja</v>
      </c>
      <c r="K92" s="165" t="b">
        <f t="shared" si="30"/>
        <v>1</v>
      </c>
    </row>
    <row r="93" spans="2:14" x14ac:dyDescent="0.25">
      <c r="B93" s="20">
        <v>6</v>
      </c>
      <c r="C93" s="50" t="str">
        <f t="shared" si="23"/>
        <v>DK 6</v>
      </c>
      <c r="D93" s="7">
        <f t="shared" si="24"/>
        <v>244.99999999999918</v>
      </c>
      <c r="E93" s="67">
        <f t="shared" si="25"/>
        <v>14.285714285714334</v>
      </c>
      <c r="F93" s="67">
        <f t="shared" si="26"/>
        <v>14.285714285714334</v>
      </c>
      <c r="G93" s="67">
        <f t="shared" si="31"/>
        <v>357.14285714285717</v>
      </c>
      <c r="H93" s="50" t="str">
        <f t="shared" si="27"/>
        <v>ja</v>
      </c>
      <c r="I93" s="50" t="str">
        <f t="shared" si="28"/>
        <v>ja</v>
      </c>
      <c r="J93" s="50" t="str">
        <f t="shared" si="29"/>
        <v>ja</v>
      </c>
      <c r="K93" s="59" t="b">
        <f t="shared" si="30"/>
        <v>1</v>
      </c>
    </row>
    <row r="94" spans="2:14" x14ac:dyDescent="0.25">
      <c r="B94" s="161">
        <v>7</v>
      </c>
      <c r="C94" s="162" t="str">
        <f t="shared" si="23"/>
        <v>DK 7</v>
      </c>
      <c r="D94" s="163">
        <f t="shared" si="24"/>
        <v>235.00000000000099</v>
      </c>
      <c r="E94" s="164">
        <f t="shared" si="25"/>
        <v>14.285714285714278</v>
      </c>
      <c r="F94" s="164">
        <f t="shared" si="26"/>
        <v>14.285714285714278</v>
      </c>
      <c r="G94" s="164">
        <f t="shared" si="31"/>
        <v>371.42857142857144</v>
      </c>
      <c r="H94" s="162" t="str">
        <f t="shared" si="27"/>
        <v>ja</v>
      </c>
      <c r="I94" s="162" t="str">
        <f t="shared" si="28"/>
        <v>ja</v>
      </c>
      <c r="J94" s="162" t="str">
        <f t="shared" si="29"/>
        <v>ja</v>
      </c>
      <c r="K94" s="165" t="b">
        <f t="shared" si="30"/>
        <v>1</v>
      </c>
    </row>
    <row r="95" spans="2:14" x14ac:dyDescent="0.25">
      <c r="B95" s="20">
        <v>8</v>
      </c>
      <c r="C95" s="50" t="str">
        <f t="shared" si="23"/>
        <v>DK 8</v>
      </c>
      <c r="D95" s="7">
        <f t="shared" si="24"/>
        <v>224.99999999999869</v>
      </c>
      <c r="E95" s="67">
        <f t="shared" si="25"/>
        <v>14.285714285714221</v>
      </c>
      <c r="F95" s="67">
        <f t="shared" si="26"/>
        <v>14.285714285714221</v>
      </c>
      <c r="G95" s="67">
        <f t="shared" si="31"/>
        <v>385.71428571428567</v>
      </c>
      <c r="H95" s="50" t="str">
        <f t="shared" si="27"/>
        <v>ja</v>
      </c>
      <c r="I95" s="50" t="str">
        <f t="shared" si="28"/>
        <v>ja</v>
      </c>
      <c r="J95" s="50" t="str">
        <f t="shared" si="29"/>
        <v>ja</v>
      </c>
      <c r="K95" s="59" t="b">
        <f t="shared" si="30"/>
        <v>1</v>
      </c>
    </row>
    <row r="96" spans="2:14" x14ac:dyDescent="0.25">
      <c r="B96" s="161">
        <v>9</v>
      </c>
      <c r="C96" s="162" t="str">
        <f t="shared" si="23"/>
        <v>DK 9</v>
      </c>
      <c r="D96" s="163">
        <f t="shared" si="24"/>
        <v>214.99999999999986</v>
      </c>
      <c r="E96" s="164">
        <f t="shared" si="25"/>
        <v>14.285714285714334</v>
      </c>
      <c r="F96" s="164">
        <f t="shared" si="26"/>
        <v>14.285714285714334</v>
      </c>
      <c r="G96" s="164">
        <f t="shared" si="31"/>
        <v>400</v>
      </c>
      <c r="H96" s="162" t="str">
        <f t="shared" si="27"/>
        <v>ja</v>
      </c>
      <c r="I96" s="162" t="str">
        <f t="shared" si="28"/>
        <v>ja</v>
      </c>
      <c r="J96" s="162" t="str">
        <f t="shared" si="29"/>
        <v>ja</v>
      </c>
      <c r="K96" s="165" t="b">
        <f t="shared" si="30"/>
        <v>1</v>
      </c>
      <c r="L96" s="1"/>
      <c r="M96" s="1"/>
      <c r="N96" s="1"/>
    </row>
    <row r="97" spans="2:14" x14ac:dyDescent="0.25">
      <c r="B97" s="20">
        <v>10</v>
      </c>
      <c r="C97" s="50" t="str">
        <f t="shared" si="23"/>
        <v>DK 10</v>
      </c>
      <c r="D97" s="7">
        <f t="shared" si="24"/>
        <v>204.99999999999872</v>
      </c>
      <c r="E97" s="67">
        <f t="shared" si="25"/>
        <v>14.285714285714334</v>
      </c>
      <c r="F97" s="67">
        <f t="shared" si="26"/>
        <v>14.285714285714334</v>
      </c>
      <c r="G97" s="67">
        <f t="shared" si="31"/>
        <v>414.28571428571433</v>
      </c>
      <c r="H97" s="50" t="str">
        <f t="shared" si="27"/>
        <v>ja</v>
      </c>
      <c r="I97" s="50" t="str">
        <f t="shared" si="28"/>
        <v>ja</v>
      </c>
      <c r="J97" s="50" t="str">
        <f t="shared" si="29"/>
        <v>ja</v>
      </c>
      <c r="K97" s="59" t="b">
        <f t="shared" si="30"/>
        <v>1</v>
      </c>
      <c r="L97" s="1"/>
      <c r="M97" s="1"/>
      <c r="N97" s="1"/>
    </row>
    <row r="98" spans="2:14" x14ac:dyDescent="0.25">
      <c r="B98" s="161">
        <v>11</v>
      </c>
      <c r="C98" s="162" t="str">
        <f t="shared" si="23"/>
        <v>DK 11</v>
      </c>
      <c r="D98" s="163">
        <f t="shared" si="24"/>
        <v>194.99999999999915</v>
      </c>
      <c r="E98" s="164">
        <f t="shared" si="25"/>
        <v>14.285714285714221</v>
      </c>
      <c r="F98" s="164">
        <f t="shared" si="26"/>
        <v>14.285714285714221</v>
      </c>
      <c r="G98" s="164">
        <f t="shared" si="31"/>
        <v>428.57142857142856</v>
      </c>
      <c r="H98" s="162" t="str">
        <f t="shared" si="27"/>
        <v>ja</v>
      </c>
      <c r="I98" s="162" t="str">
        <f t="shared" si="28"/>
        <v>ja</v>
      </c>
      <c r="J98" s="162" t="str">
        <f t="shared" si="29"/>
        <v>ja</v>
      </c>
      <c r="K98" s="165" t="b">
        <f t="shared" si="30"/>
        <v>1</v>
      </c>
      <c r="L98" s="1"/>
      <c r="M98" s="1"/>
      <c r="N98" s="1"/>
    </row>
    <row r="99" spans="2:14" x14ac:dyDescent="0.25">
      <c r="B99" s="20">
        <v>12</v>
      </c>
      <c r="C99" s="50" t="str">
        <f t="shared" si="23"/>
        <v>DK 12</v>
      </c>
      <c r="D99" s="7">
        <f t="shared" si="24"/>
        <v>184.99999999999923</v>
      </c>
      <c r="E99" s="67">
        <f t="shared" si="25"/>
        <v>14.285714285714278</v>
      </c>
      <c r="F99" s="67">
        <f t="shared" si="26"/>
        <v>14.285714285714278</v>
      </c>
      <c r="G99" s="67">
        <f t="shared" si="31"/>
        <v>442.85714285714283</v>
      </c>
      <c r="H99" s="50" t="str">
        <f t="shared" si="27"/>
        <v>ja</v>
      </c>
      <c r="I99" s="50" t="str">
        <f t="shared" si="28"/>
        <v>ja</v>
      </c>
      <c r="J99" s="50" t="str">
        <f t="shared" si="29"/>
        <v>ja</v>
      </c>
      <c r="K99" s="59" t="b">
        <f t="shared" si="30"/>
        <v>1</v>
      </c>
      <c r="L99" s="1"/>
      <c r="M99" s="1"/>
      <c r="N99" s="1"/>
    </row>
    <row r="100" spans="2:14" x14ac:dyDescent="0.25">
      <c r="B100" s="161">
        <v>13</v>
      </c>
      <c r="C100" s="162" t="str">
        <f t="shared" si="23"/>
        <v>DK 13</v>
      </c>
      <c r="D100" s="163">
        <f t="shared" si="24"/>
        <v>174.9999999999994</v>
      </c>
      <c r="E100" s="164">
        <f t="shared" si="25"/>
        <v>14.285714285714334</v>
      </c>
      <c r="F100" s="164">
        <f t="shared" si="26"/>
        <v>14.285714285714334</v>
      </c>
      <c r="G100" s="164">
        <f t="shared" si="31"/>
        <v>457.14285714285717</v>
      </c>
      <c r="H100" s="162" t="str">
        <f t="shared" si="27"/>
        <v>ja</v>
      </c>
      <c r="I100" s="162" t="str">
        <f t="shared" si="28"/>
        <v>ja</v>
      </c>
      <c r="J100" s="162" t="str">
        <f t="shared" si="29"/>
        <v>ja</v>
      </c>
      <c r="K100" s="165" t="b">
        <f t="shared" si="30"/>
        <v>1</v>
      </c>
    </row>
    <row r="101" spans="2:14" x14ac:dyDescent="0.25">
      <c r="B101" s="20">
        <v>14</v>
      </c>
      <c r="C101" s="50" t="str">
        <f t="shared" si="23"/>
        <v>DK 14</v>
      </c>
      <c r="D101" s="7">
        <f t="shared" si="24"/>
        <v>165.00000000000097</v>
      </c>
      <c r="E101" s="67">
        <f t="shared" si="25"/>
        <v>14.285714285714278</v>
      </c>
      <c r="F101" s="67">
        <f t="shared" si="26"/>
        <v>14.285714285714278</v>
      </c>
      <c r="G101" s="67">
        <f t="shared" si="31"/>
        <v>471.42857142857144</v>
      </c>
      <c r="H101" s="50" t="str">
        <f t="shared" si="27"/>
        <v>ja</v>
      </c>
      <c r="I101" s="50" t="str">
        <f t="shared" si="28"/>
        <v>ja</v>
      </c>
      <c r="J101" s="50" t="str">
        <f t="shared" si="29"/>
        <v>ja</v>
      </c>
      <c r="K101" s="59" t="b">
        <f t="shared" si="30"/>
        <v>1</v>
      </c>
    </row>
    <row r="102" spans="2:14" x14ac:dyDescent="0.25">
      <c r="B102" s="161">
        <v>15</v>
      </c>
      <c r="C102" s="162" t="str">
        <f t="shared" si="23"/>
        <v>DK 15</v>
      </c>
      <c r="D102" s="163">
        <f t="shared" si="24"/>
        <v>154.99999999999838</v>
      </c>
      <c r="E102" s="164">
        <f t="shared" si="25"/>
        <v>14.285714285714221</v>
      </c>
      <c r="F102" s="164">
        <f t="shared" si="26"/>
        <v>14.285714285714221</v>
      </c>
      <c r="G102" s="164">
        <f t="shared" si="31"/>
        <v>485.71428571428567</v>
      </c>
      <c r="H102" s="162" t="str">
        <f t="shared" si="27"/>
        <v>ja</v>
      </c>
      <c r="I102" s="162" t="str">
        <f t="shared" si="28"/>
        <v>ja</v>
      </c>
      <c r="J102" s="162" t="str">
        <f t="shared" si="29"/>
        <v>ja</v>
      </c>
      <c r="K102" s="165" t="b">
        <f t="shared" si="30"/>
        <v>1</v>
      </c>
    </row>
    <row r="103" spans="2:14" x14ac:dyDescent="0.25">
      <c r="B103" s="20">
        <v>16</v>
      </c>
      <c r="C103" s="50" t="str">
        <f t="shared" si="23"/>
        <v>DK 16</v>
      </c>
      <c r="D103" s="7">
        <f t="shared" si="24"/>
        <v>145.00000000000009</v>
      </c>
      <c r="E103" s="67">
        <f t="shared" si="25"/>
        <v>14.285714285714334</v>
      </c>
      <c r="F103" s="67">
        <f t="shared" si="26"/>
        <v>14.285714285714334</v>
      </c>
      <c r="G103" s="67">
        <f t="shared" si="31"/>
        <v>500</v>
      </c>
      <c r="H103" s="50" t="str">
        <f t="shared" si="27"/>
        <v>ja</v>
      </c>
      <c r="I103" s="50" t="str">
        <f t="shared" si="28"/>
        <v>ja</v>
      </c>
      <c r="J103" s="50" t="str">
        <f t="shared" si="29"/>
        <v>ja</v>
      </c>
      <c r="K103" s="59" t="b">
        <f t="shared" si="30"/>
        <v>1</v>
      </c>
    </row>
    <row r="104" spans="2:14" x14ac:dyDescent="0.25">
      <c r="B104" s="161">
        <v>17</v>
      </c>
      <c r="C104" s="162" t="str">
        <f t="shared" si="23"/>
        <v>udland 1</v>
      </c>
      <c r="D104" s="163">
        <f t="shared" si="24"/>
        <v>70</v>
      </c>
      <c r="E104" s="164">
        <f t="shared" si="25"/>
        <v>300</v>
      </c>
      <c r="F104" s="164">
        <f t="shared" si="26"/>
        <v>300</v>
      </c>
      <c r="G104" s="164">
        <f t="shared" si="31"/>
        <v>800</v>
      </c>
      <c r="H104" s="162" t="str">
        <f t="shared" si="27"/>
        <v>ja</v>
      </c>
      <c r="I104" s="162" t="str">
        <f t="shared" si="28"/>
        <v>ja</v>
      </c>
      <c r="J104" s="162" t="str">
        <f t="shared" si="29"/>
        <v>ja</v>
      </c>
      <c r="K104" s="165" t="b">
        <f t="shared" si="30"/>
        <v>1</v>
      </c>
    </row>
    <row r="105" spans="2:14" x14ac:dyDescent="0.25">
      <c r="B105" s="20">
        <v>18</v>
      </c>
      <c r="C105" s="50" t="str">
        <f t="shared" si="23"/>
        <v>DK 17</v>
      </c>
      <c r="D105" s="7">
        <f t="shared" si="24"/>
        <v>64.99999999999919</v>
      </c>
      <c r="E105" s="67">
        <f t="shared" si="25"/>
        <v>14.285714285714334</v>
      </c>
      <c r="F105" s="67">
        <f t="shared" si="26"/>
        <v>14.285714285714334</v>
      </c>
      <c r="G105" s="67">
        <f t="shared" si="31"/>
        <v>814.28571428571433</v>
      </c>
      <c r="H105" s="50" t="str">
        <f t="shared" si="27"/>
        <v>nej</v>
      </c>
      <c r="I105" s="50" t="str">
        <f t="shared" si="28"/>
        <v>ja</v>
      </c>
      <c r="J105" s="50" t="str">
        <f t="shared" si="29"/>
        <v>nej</v>
      </c>
      <c r="K105" s="59" t="b">
        <f t="shared" si="30"/>
        <v>0</v>
      </c>
    </row>
    <row r="106" spans="2:14" x14ac:dyDescent="0.25">
      <c r="B106" s="161">
        <v>19</v>
      </c>
      <c r="C106" s="162" t="str">
        <f t="shared" si="23"/>
        <v>DK 18</v>
      </c>
      <c r="D106" s="163">
        <f t="shared" si="24"/>
        <v>54.999999999998501</v>
      </c>
      <c r="E106" s="164">
        <f t="shared" si="25"/>
        <v>14.285714285714221</v>
      </c>
      <c r="F106" s="164">
        <f t="shared" si="26"/>
        <v>14.285714285714221</v>
      </c>
      <c r="G106" s="164">
        <f t="shared" si="31"/>
        <v>828.57142857142856</v>
      </c>
      <c r="H106" s="162" t="str">
        <f t="shared" si="27"/>
        <v>nej</v>
      </c>
      <c r="I106" s="162" t="str">
        <f t="shared" si="28"/>
        <v>ja</v>
      </c>
      <c r="J106" s="162" t="str">
        <f t="shared" si="29"/>
        <v>nej</v>
      </c>
      <c r="K106" s="165" t="b">
        <f t="shared" si="30"/>
        <v>0</v>
      </c>
    </row>
    <row r="107" spans="2:14" x14ac:dyDescent="0.25">
      <c r="B107" s="20">
        <v>20</v>
      </c>
      <c r="C107" s="50" t="str">
        <f t="shared" si="23"/>
        <v>DK 19</v>
      </c>
      <c r="D107" s="7">
        <f t="shared" si="24"/>
        <v>45.000000000001009</v>
      </c>
      <c r="E107" s="67">
        <f t="shared" si="25"/>
        <v>14.285714285714334</v>
      </c>
      <c r="F107" s="67">
        <f t="shared" si="26"/>
        <v>14.285714285714334</v>
      </c>
      <c r="G107" s="67">
        <f t="shared" si="31"/>
        <v>842.85714285714289</v>
      </c>
      <c r="H107" s="50" t="str">
        <f t="shared" si="27"/>
        <v>nej</v>
      </c>
      <c r="I107" s="50" t="str">
        <f t="shared" si="28"/>
        <v>ja</v>
      </c>
      <c r="J107" s="50" t="str">
        <f t="shared" si="29"/>
        <v>nej</v>
      </c>
      <c r="K107" s="59" t="b">
        <f t="shared" si="30"/>
        <v>0</v>
      </c>
    </row>
    <row r="108" spans="2:14" x14ac:dyDescent="0.25">
      <c r="B108" s="161">
        <v>21</v>
      </c>
      <c r="C108" s="162" t="str">
        <f t="shared" si="23"/>
        <v>DK 20</v>
      </c>
      <c r="D108" s="163">
        <f t="shared" si="24"/>
        <v>35.000000000000156</v>
      </c>
      <c r="E108" s="164">
        <f t="shared" si="25"/>
        <v>14.285714285714221</v>
      </c>
      <c r="F108" s="164">
        <f t="shared" si="26"/>
        <v>14.285714285714221</v>
      </c>
      <c r="G108" s="164">
        <f t="shared" si="31"/>
        <v>857.14285714285711</v>
      </c>
      <c r="H108" s="162" t="str">
        <f t="shared" si="27"/>
        <v>nej</v>
      </c>
      <c r="I108" s="162" t="str">
        <f t="shared" si="28"/>
        <v>ja</v>
      </c>
      <c r="J108" s="162" t="str">
        <f t="shared" si="29"/>
        <v>nej</v>
      </c>
      <c r="K108" s="165" t="b">
        <f t="shared" si="30"/>
        <v>0</v>
      </c>
    </row>
    <row r="109" spans="2:14" x14ac:dyDescent="0.25">
      <c r="B109" s="20">
        <v>22</v>
      </c>
      <c r="C109" s="50" t="str">
        <f t="shared" si="23"/>
        <v>DK 21</v>
      </c>
      <c r="D109" s="7">
        <f t="shared" si="24"/>
        <v>24.999999999998749</v>
      </c>
      <c r="E109" s="67">
        <f t="shared" si="25"/>
        <v>14.285714285714334</v>
      </c>
      <c r="F109" s="67">
        <f t="shared" si="26"/>
        <v>14.285714285714334</v>
      </c>
      <c r="G109" s="67">
        <f t="shared" si="31"/>
        <v>871.42857142857144</v>
      </c>
      <c r="H109" s="50" t="str">
        <f t="shared" si="27"/>
        <v>nej</v>
      </c>
      <c r="I109" s="50" t="str">
        <f t="shared" si="28"/>
        <v>ja</v>
      </c>
      <c r="J109" s="50" t="str">
        <f t="shared" si="29"/>
        <v>nej</v>
      </c>
      <c r="K109" s="59" t="b">
        <f t="shared" si="30"/>
        <v>0</v>
      </c>
    </row>
    <row r="110" spans="2:14" x14ac:dyDescent="0.25">
      <c r="B110" s="161">
        <v>23</v>
      </c>
      <c r="C110" s="162" t="str">
        <f t="shared" si="23"/>
        <v>DK 22</v>
      </c>
      <c r="D110" s="163">
        <f t="shared" si="24"/>
        <v>14.99999999999774</v>
      </c>
      <c r="E110" s="164">
        <f t="shared" si="25"/>
        <v>14.285714285714221</v>
      </c>
      <c r="F110" s="164">
        <f t="shared" si="26"/>
        <v>14.285714285714221</v>
      </c>
      <c r="G110" s="164">
        <f t="shared" si="31"/>
        <v>885.71428571428567</v>
      </c>
      <c r="H110" s="162" t="str">
        <f t="shared" si="27"/>
        <v>nej</v>
      </c>
      <c r="I110" s="162" t="str">
        <f t="shared" si="28"/>
        <v>ja</v>
      </c>
      <c r="J110" s="162" t="str">
        <f t="shared" si="29"/>
        <v>nej</v>
      </c>
      <c r="K110" s="165" t="b">
        <f t="shared" si="30"/>
        <v>0</v>
      </c>
    </row>
    <row r="111" spans="2:14" x14ac:dyDescent="0.25">
      <c r="B111" s="20">
        <v>24</v>
      </c>
      <c r="C111" s="50" t="str">
        <f t="shared" si="23"/>
        <v>DK 23</v>
      </c>
      <c r="D111" s="7">
        <f t="shared" si="24"/>
        <v>5.0000000000005649</v>
      </c>
      <c r="E111" s="67">
        <f t="shared" si="25"/>
        <v>14.285714285714334</v>
      </c>
      <c r="F111" s="67">
        <f t="shared" si="26"/>
        <v>14.285714285714334</v>
      </c>
      <c r="G111" s="67">
        <f t="shared" si="31"/>
        <v>900</v>
      </c>
      <c r="H111" s="50" t="str">
        <f t="shared" si="27"/>
        <v>nej</v>
      </c>
      <c r="I111" s="50" t="str">
        <f t="shared" si="28"/>
        <v>ja</v>
      </c>
      <c r="J111" s="50" t="str">
        <f t="shared" si="29"/>
        <v>nej</v>
      </c>
      <c r="K111" s="59" t="b">
        <f t="shared" si="30"/>
        <v>0</v>
      </c>
    </row>
    <row r="112" spans="2:14" x14ac:dyDescent="0.25">
      <c r="B112" s="161">
        <v>25</v>
      </c>
      <c r="C112" s="162" t="str">
        <f t="shared" si="23"/>
        <v>DK 24</v>
      </c>
      <c r="D112" s="163">
        <f t="shared" si="24"/>
        <v>-5.0000000000005649</v>
      </c>
      <c r="E112" s="164">
        <f t="shared" si="25"/>
        <v>14.285714285714334</v>
      </c>
      <c r="F112" s="164">
        <f t="shared" si="26"/>
        <v>14.285714285714334</v>
      </c>
      <c r="G112" s="164">
        <f t="shared" si="31"/>
        <v>914.28571428571433</v>
      </c>
      <c r="H112" s="162" t="str">
        <f t="shared" si="27"/>
        <v>nej</v>
      </c>
      <c r="I112" s="162" t="str">
        <f t="shared" si="28"/>
        <v>nej</v>
      </c>
      <c r="J112" s="162" t="str">
        <f t="shared" si="29"/>
        <v>nej</v>
      </c>
      <c r="K112" s="165" t="b">
        <f t="shared" si="30"/>
        <v>0</v>
      </c>
    </row>
    <row r="113" spans="2:11" x14ac:dyDescent="0.25">
      <c r="B113" s="20">
        <v>26</v>
      </c>
      <c r="C113" s="50" t="str">
        <f t="shared" si="23"/>
        <v>DK 25</v>
      </c>
      <c r="D113" s="7">
        <f t="shared" si="24"/>
        <v>-15.000000000001814</v>
      </c>
      <c r="E113" s="67">
        <f t="shared" si="25"/>
        <v>14.285714285714221</v>
      </c>
      <c r="F113" s="67">
        <f t="shared" si="26"/>
        <v>14.285714285714221</v>
      </c>
      <c r="G113" s="67">
        <f t="shared" si="31"/>
        <v>928.57142857142856</v>
      </c>
      <c r="H113" s="50" t="str">
        <f t="shared" si="27"/>
        <v>nej</v>
      </c>
      <c r="I113" s="50" t="str">
        <f t="shared" si="28"/>
        <v>nej</v>
      </c>
      <c r="J113" s="50" t="str">
        <f t="shared" si="29"/>
        <v>nej</v>
      </c>
      <c r="K113" s="59" t="b">
        <f t="shared" si="30"/>
        <v>0</v>
      </c>
    </row>
    <row r="114" spans="2:11" x14ac:dyDescent="0.25">
      <c r="B114" s="161">
        <v>27</v>
      </c>
      <c r="C114" s="162" t="str">
        <f t="shared" si="23"/>
        <v>DK 26</v>
      </c>
      <c r="D114" s="163">
        <f t="shared" si="24"/>
        <v>-24.999999999998749</v>
      </c>
      <c r="E114" s="164">
        <f t="shared" si="25"/>
        <v>14.285714285714334</v>
      </c>
      <c r="F114" s="164">
        <f t="shared" si="26"/>
        <v>14.285714285714334</v>
      </c>
      <c r="G114" s="164">
        <f t="shared" si="31"/>
        <v>942.85714285714289</v>
      </c>
      <c r="H114" s="162" t="str">
        <f t="shared" si="27"/>
        <v>nej</v>
      </c>
      <c r="I114" s="162" t="str">
        <f t="shared" si="28"/>
        <v>nej</v>
      </c>
      <c r="J114" s="162" t="str">
        <f t="shared" si="29"/>
        <v>nej</v>
      </c>
      <c r="K114" s="165" t="b">
        <f t="shared" si="30"/>
        <v>0</v>
      </c>
    </row>
    <row r="115" spans="2:11" x14ac:dyDescent="0.25">
      <c r="B115" s="20">
        <v>28</v>
      </c>
      <c r="C115" s="50" t="str">
        <f t="shared" si="23"/>
        <v>DK 27</v>
      </c>
      <c r="D115" s="7">
        <f t="shared" si="24"/>
        <v>-35.000000000000156</v>
      </c>
      <c r="E115" s="67">
        <f t="shared" si="25"/>
        <v>14.285714285714221</v>
      </c>
      <c r="F115" s="67">
        <f t="shared" si="26"/>
        <v>14.285714285714221</v>
      </c>
      <c r="G115" s="67">
        <f t="shared" si="31"/>
        <v>957.14285714285711</v>
      </c>
      <c r="H115" s="50" t="str">
        <f t="shared" si="27"/>
        <v>nej</v>
      </c>
      <c r="I115" s="50" t="str">
        <f t="shared" si="28"/>
        <v>nej</v>
      </c>
      <c r="J115" s="50" t="str">
        <f t="shared" si="29"/>
        <v>nej</v>
      </c>
      <c r="K115" s="59" t="b">
        <f t="shared" si="30"/>
        <v>0</v>
      </c>
    </row>
    <row r="116" spans="2:11" x14ac:dyDescent="0.25">
      <c r="B116" s="161">
        <v>29</v>
      </c>
      <c r="C116" s="162" t="str">
        <f t="shared" si="23"/>
        <v>DK 28</v>
      </c>
      <c r="D116" s="163">
        <f t="shared" si="24"/>
        <v>-45.000000000005443</v>
      </c>
      <c r="E116" s="164">
        <f t="shared" si="25"/>
        <v>14.285714285714221</v>
      </c>
      <c r="F116" s="164">
        <f t="shared" si="26"/>
        <v>14.285714285714221</v>
      </c>
      <c r="G116" s="164">
        <f t="shared" si="31"/>
        <v>971.42857142857133</v>
      </c>
      <c r="H116" s="162" t="str">
        <f t="shared" si="27"/>
        <v>nej</v>
      </c>
      <c r="I116" s="162" t="str">
        <f t="shared" si="28"/>
        <v>nej</v>
      </c>
      <c r="J116" s="162" t="str">
        <f t="shared" si="29"/>
        <v>nej</v>
      </c>
      <c r="K116" s="165" t="b">
        <f t="shared" si="30"/>
        <v>0</v>
      </c>
    </row>
    <row r="117" spans="2:11" x14ac:dyDescent="0.25">
      <c r="B117" s="20">
        <v>30</v>
      </c>
      <c r="C117" s="50" t="str">
        <f t="shared" si="23"/>
        <v>DK 29</v>
      </c>
      <c r="D117" s="7">
        <f t="shared" si="24"/>
        <v>-54.999999999998067</v>
      </c>
      <c r="E117" s="67">
        <f t="shared" si="25"/>
        <v>14.285714285714334</v>
      </c>
      <c r="F117" s="67">
        <f t="shared" si="26"/>
        <v>14.285714285714334</v>
      </c>
      <c r="G117" s="67">
        <f t="shared" si="31"/>
        <v>985.71428571428567</v>
      </c>
      <c r="H117" s="50" t="str">
        <f t="shared" si="27"/>
        <v>nej</v>
      </c>
      <c r="I117" s="50" t="str">
        <f t="shared" si="28"/>
        <v>nej</v>
      </c>
      <c r="J117" s="50" t="str">
        <f t="shared" si="29"/>
        <v>nej</v>
      </c>
      <c r="K117" s="59" t="b">
        <f t="shared" si="30"/>
        <v>0</v>
      </c>
    </row>
    <row r="118" spans="2:11" x14ac:dyDescent="0.25">
      <c r="B118" s="161">
        <v>31</v>
      </c>
      <c r="C118" s="162" t="str">
        <f t="shared" si="23"/>
        <v>DK 30</v>
      </c>
      <c r="D118" s="163">
        <f t="shared" si="24"/>
        <v>-64.99999999999919</v>
      </c>
      <c r="E118" s="164">
        <f t="shared" si="25"/>
        <v>14.285714285714334</v>
      </c>
      <c r="F118" s="164">
        <f t="shared" si="26"/>
        <v>14.285714285714334</v>
      </c>
      <c r="G118" s="164">
        <f t="shared" si="31"/>
        <v>1000</v>
      </c>
      <c r="H118" s="162" t="str">
        <f t="shared" si="27"/>
        <v>nej</v>
      </c>
      <c r="I118" s="162" t="str">
        <f t="shared" si="28"/>
        <v>nej</v>
      </c>
      <c r="J118" s="162" t="str">
        <f t="shared" si="29"/>
        <v>nej</v>
      </c>
      <c r="K118" s="165" t="b">
        <f t="shared" si="30"/>
        <v>0</v>
      </c>
    </row>
    <row r="119" spans="2:11" x14ac:dyDescent="0.25">
      <c r="B119" s="20">
        <v>32</v>
      </c>
      <c r="C119" s="50" t="str">
        <f t="shared" si="23"/>
        <v>DK 31</v>
      </c>
      <c r="D119" s="7">
        <f t="shared" si="24"/>
        <v>-74.999999999996248</v>
      </c>
      <c r="E119" s="67">
        <f t="shared" si="25"/>
        <v>14.285714285714334</v>
      </c>
      <c r="F119" s="67">
        <f t="shared" si="26"/>
        <v>14.285714285714334</v>
      </c>
      <c r="G119" s="67">
        <f t="shared" si="31"/>
        <v>1014.2857142857143</v>
      </c>
      <c r="H119" s="50" t="str">
        <f t="shared" si="27"/>
        <v>nej</v>
      </c>
      <c r="I119" s="50" t="str">
        <f t="shared" si="28"/>
        <v>nej</v>
      </c>
      <c r="J119" s="50" t="str">
        <f t="shared" si="29"/>
        <v>nej</v>
      </c>
      <c r="K119" s="59" t="b">
        <f t="shared" si="30"/>
        <v>0</v>
      </c>
    </row>
    <row r="120" spans="2:11" x14ac:dyDescent="0.25">
      <c r="B120" s="161">
        <v>33</v>
      </c>
      <c r="C120" s="162" t="str">
        <f t="shared" si="23"/>
        <v>DK 32</v>
      </c>
      <c r="D120" s="163">
        <f t="shared" si="24"/>
        <v>-85.000000000005528</v>
      </c>
      <c r="E120" s="164">
        <f t="shared" si="25"/>
        <v>14.285714285714334</v>
      </c>
      <c r="F120" s="164">
        <f t="shared" si="26"/>
        <v>14.285714285714334</v>
      </c>
      <c r="G120" s="164">
        <f t="shared" si="31"/>
        <v>1028.5714285714287</v>
      </c>
      <c r="H120" s="162" t="str">
        <f t="shared" si="27"/>
        <v>nej</v>
      </c>
      <c r="I120" s="162" t="str">
        <f t="shared" si="28"/>
        <v>nej</v>
      </c>
      <c r="J120" s="162" t="str">
        <f t="shared" si="29"/>
        <v>nej</v>
      </c>
      <c r="K120" s="165" t="b">
        <f t="shared" si="30"/>
        <v>0</v>
      </c>
    </row>
    <row r="121" spans="2:11" x14ac:dyDescent="0.25">
      <c r="B121" s="20">
        <v>34</v>
      </c>
      <c r="C121" s="50" t="str">
        <f t="shared" si="23"/>
        <v>DK 33</v>
      </c>
      <c r="D121" s="7">
        <f t="shared" si="24"/>
        <v>-95.00000000000334</v>
      </c>
      <c r="E121" s="67">
        <f t="shared" si="25"/>
        <v>14.285714285714221</v>
      </c>
      <c r="F121" s="67">
        <f t="shared" si="26"/>
        <v>14.285714285714221</v>
      </c>
      <c r="G121" s="67">
        <f t="shared" si="31"/>
        <v>1042.8571428571429</v>
      </c>
      <c r="H121" s="50" t="str">
        <f t="shared" si="27"/>
        <v>nej</v>
      </c>
      <c r="I121" s="50" t="str">
        <f t="shared" si="28"/>
        <v>nej</v>
      </c>
      <c r="J121" s="50" t="str">
        <f t="shared" si="29"/>
        <v>nej</v>
      </c>
      <c r="K121" s="59" t="b">
        <f t="shared" si="30"/>
        <v>0</v>
      </c>
    </row>
    <row r="122" spans="2:11" x14ac:dyDescent="0.25">
      <c r="B122" s="161">
        <v>35</v>
      </c>
      <c r="C122" s="162" t="str">
        <f t="shared" si="23"/>
        <v>DK 34</v>
      </c>
      <c r="D122" s="163">
        <f t="shared" si="24"/>
        <v>-104.9999999999964</v>
      </c>
      <c r="E122" s="164">
        <f t="shared" si="25"/>
        <v>14.285714285714221</v>
      </c>
      <c r="F122" s="164">
        <f t="shared" si="26"/>
        <v>14.285714285714221</v>
      </c>
      <c r="G122" s="164">
        <f t="shared" si="31"/>
        <v>1057.1428571428571</v>
      </c>
      <c r="H122" s="162" t="str">
        <f t="shared" si="27"/>
        <v>nej</v>
      </c>
      <c r="I122" s="162" t="str">
        <f t="shared" si="28"/>
        <v>nej</v>
      </c>
      <c r="J122" s="162" t="str">
        <f t="shared" si="29"/>
        <v>nej</v>
      </c>
      <c r="K122" s="165" t="b">
        <f t="shared" si="30"/>
        <v>0</v>
      </c>
    </row>
    <row r="123" spans="2:11" x14ac:dyDescent="0.25">
      <c r="B123" s="20">
        <v>36</v>
      </c>
      <c r="C123" s="50" t="str">
        <f t="shared" si="23"/>
        <v>DK 35</v>
      </c>
      <c r="D123" s="7">
        <f t="shared" si="24"/>
        <v>-115.00000000000576</v>
      </c>
      <c r="E123" s="67">
        <f t="shared" si="25"/>
        <v>14.285714285714221</v>
      </c>
      <c r="F123" s="67">
        <f t="shared" si="26"/>
        <v>14.285714285714221</v>
      </c>
      <c r="G123" s="67">
        <f t="shared" si="31"/>
        <v>1071.4285714285713</v>
      </c>
      <c r="H123" s="50" t="str">
        <f t="shared" si="27"/>
        <v>nej</v>
      </c>
      <c r="I123" s="50" t="str">
        <f t="shared" si="28"/>
        <v>nej</v>
      </c>
      <c r="J123" s="50" t="str">
        <f t="shared" si="29"/>
        <v>nej</v>
      </c>
      <c r="K123" s="59" t="b">
        <f t="shared" si="30"/>
        <v>0</v>
      </c>
    </row>
    <row r="124" spans="2:11" x14ac:dyDescent="0.25">
      <c r="B124" s="161">
        <f>B123+1</f>
        <v>37</v>
      </c>
      <c r="C124" s="162" t="str">
        <f t="shared" si="23"/>
        <v>DK 36</v>
      </c>
      <c r="D124" s="163">
        <f t="shared" si="24"/>
        <v>-124.99999999999375</v>
      </c>
      <c r="E124" s="164">
        <f t="shared" si="25"/>
        <v>14.285714285714334</v>
      </c>
      <c r="F124" s="164">
        <f t="shared" si="26"/>
        <v>14.285714285714334</v>
      </c>
      <c r="G124" s="164">
        <f t="shared" si="31"/>
        <v>1085.7142857142858</v>
      </c>
      <c r="H124" s="162" t="str">
        <f t="shared" si="27"/>
        <v>nej</v>
      </c>
      <c r="I124" s="162" t="str">
        <f t="shared" si="28"/>
        <v>nej</v>
      </c>
      <c r="J124" s="162" t="str">
        <f t="shared" si="29"/>
        <v>nej</v>
      </c>
      <c r="K124" s="165" t="b">
        <f t="shared" si="30"/>
        <v>0</v>
      </c>
    </row>
    <row r="125" spans="2:11" x14ac:dyDescent="0.25">
      <c r="B125" s="20">
        <f t="shared" ref="B125:B151" si="32">B124+1</f>
        <v>38</v>
      </c>
      <c r="C125" s="50" t="str">
        <f t="shared" si="23"/>
        <v>DK 37</v>
      </c>
      <c r="D125" s="7">
        <f t="shared" si="24"/>
        <v>-135.00000000000304</v>
      </c>
      <c r="E125" s="67">
        <f t="shared" si="25"/>
        <v>14.285714285714334</v>
      </c>
      <c r="F125" s="67">
        <f t="shared" si="26"/>
        <v>14.285714285714334</v>
      </c>
      <c r="G125" s="67">
        <f t="shared" si="31"/>
        <v>1100</v>
      </c>
      <c r="H125" s="50" t="str">
        <f t="shared" si="27"/>
        <v>nej</v>
      </c>
      <c r="I125" s="50" t="str">
        <f t="shared" si="28"/>
        <v>nej</v>
      </c>
      <c r="J125" s="50" t="str">
        <f t="shared" si="29"/>
        <v>nej</v>
      </c>
      <c r="K125" s="59" t="b">
        <f t="shared" si="30"/>
        <v>0</v>
      </c>
    </row>
    <row r="126" spans="2:11" x14ac:dyDescent="0.25">
      <c r="B126" s="161">
        <f t="shared" si="32"/>
        <v>39</v>
      </c>
      <c r="C126" s="162" t="str">
        <f t="shared" si="23"/>
        <v xml:space="preserve"> </v>
      </c>
      <c r="D126" s="163" t="str">
        <f t="shared" si="24"/>
        <v xml:space="preserve"> </v>
      </c>
      <c r="E126" s="164" t="str">
        <f t="shared" si="25"/>
        <v xml:space="preserve"> </v>
      </c>
      <c r="F126" s="164" t="str">
        <f t="shared" si="26"/>
        <v xml:space="preserve"> </v>
      </c>
      <c r="G126" s="164" t="str">
        <f t="shared" si="31"/>
        <v xml:space="preserve"> </v>
      </c>
      <c r="H126" s="162" t="str">
        <f t="shared" si="27"/>
        <v xml:space="preserve"> </v>
      </c>
      <c r="I126" s="162" t="str">
        <f t="shared" si="28"/>
        <v>ja</v>
      </c>
      <c r="J126" s="162" t="str">
        <f t="shared" si="29"/>
        <v xml:space="preserve"> </v>
      </c>
      <c r="K126" s="165" t="str">
        <f t="shared" si="30"/>
        <v xml:space="preserve"> </v>
      </c>
    </row>
    <row r="127" spans="2:11" x14ac:dyDescent="0.25">
      <c r="B127" s="20">
        <f t="shared" si="32"/>
        <v>40</v>
      </c>
      <c r="C127" s="50" t="str">
        <f t="shared" si="23"/>
        <v xml:space="preserve"> </v>
      </c>
      <c r="D127" s="7" t="str">
        <f t="shared" si="24"/>
        <v xml:space="preserve"> </v>
      </c>
      <c r="E127" s="67" t="str">
        <f t="shared" si="25"/>
        <v xml:space="preserve"> </v>
      </c>
      <c r="F127" s="67" t="str">
        <f t="shared" si="26"/>
        <v xml:space="preserve"> </v>
      </c>
      <c r="G127" s="67" t="str">
        <f t="shared" si="31"/>
        <v xml:space="preserve"> </v>
      </c>
      <c r="H127" s="50" t="str">
        <f t="shared" si="27"/>
        <v xml:space="preserve"> </v>
      </c>
      <c r="I127" s="50"/>
      <c r="J127" s="50" t="str">
        <f t="shared" si="29"/>
        <v xml:space="preserve"> </v>
      </c>
      <c r="K127" s="59" t="str">
        <f t="shared" si="30"/>
        <v xml:space="preserve"> </v>
      </c>
    </row>
    <row r="128" spans="2:11" x14ac:dyDescent="0.25">
      <c r="B128" s="161">
        <f t="shared" si="32"/>
        <v>41</v>
      </c>
      <c r="C128" s="162" t="str">
        <f t="shared" si="23"/>
        <v xml:space="preserve"> </v>
      </c>
      <c r="D128" s="163" t="str">
        <f t="shared" si="24"/>
        <v xml:space="preserve"> </v>
      </c>
      <c r="E128" s="164" t="str">
        <f t="shared" si="25"/>
        <v xml:space="preserve"> </v>
      </c>
      <c r="F128" s="164" t="str">
        <f t="shared" si="26"/>
        <v xml:space="preserve"> </v>
      </c>
      <c r="G128" s="164" t="str">
        <f t="shared" si="31"/>
        <v xml:space="preserve"> </v>
      </c>
      <c r="H128" s="162" t="str">
        <f t="shared" si="27"/>
        <v xml:space="preserve"> </v>
      </c>
      <c r="I128" s="162"/>
      <c r="J128" s="162" t="str">
        <f t="shared" si="29"/>
        <v xml:space="preserve"> </v>
      </c>
      <c r="K128" s="165" t="str">
        <f t="shared" si="30"/>
        <v xml:space="preserve"> </v>
      </c>
    </row>
    <row r="129" spans="2:11" x14ac:dyDescent="0.25">
      <c r="B129" s="20">
        <f t="shared" si="32"/>
        <v>42</v>
      </c>
      <c r="C129" s="50" t="str">
        <f t="shared" si="23"/>
        <v xml:space="preserve"> </v>
      </c>
      <c r="D129" s="7" t="str">
        <f t="shared" si="24"/>
        <v xml:space="preserve"> </v>
      </c>
      <c r="E129" s="67" t="str">
        <f t="shared" si="25"/>
        <v xml:space="preserve"> </v>
      </c>
      <c r="F129" s="67" t="str">
        <f t="shared" si="26"/>
        <v xml:space="preserve"> </v>
      </c>
      <c r="G129" s="67" t="str">
        <f t="shared" si="31"/>
        <v xml:space="preserve"> </v>
      </c>
      <c r="H129" s="50" t="str">
        <f t="shared" si="27"/>
        <v xml:space="preserve"> </v>
      </c>
      <c r="I129" s="50"/>
      <c r="J129" s="50" t="str">
        <f t="shared" si="29"/>
        <v xml:space="preserve"> </v>
      </c>
      <c r="K129" s="59" t="str">
        <f t="shared" si="30"/>
        <v xml:space="preserve"> </v>
      </c>
    </row>
    <row r="130" spans="2:11" x14ac:dyDescent="0.25">
      <c r="B130" s="161">
        <f t="shared" si="32"/>
        <v>43</v>
      </c>
      <c r="C130" s="162" t="str">
        <f t="shared" si="23"/>
        <v xml:space="preserve"> </v>
      </c>
      <c r="D130" s="163" t="str">
        <f t="shared" si="24"/>
        <v xml:space="preserve"> </v>
      </c>
      <c r="E130" s="164" t="str">
        <f t="shared" si="25"/>
        <v xml:space="preserve"> </v>
      </c>
      <c r="F130" s="164" t="str">
        <f t="shared" si="26"/>
        <v xml:space="preserve"> </v>
      </c>
      <c r="G130" s="164" t="str">
        <f t="shared" si="31"/>
        <v xml:space="preserve"> </v>
      </c>
      <c r="H130" s="162" t="str">
        <f t="shared" si="27"/>
        <v xml:space="preserve"> </v>
      </c>
      <c r="I130" s="162"/>
      <c r="J130" s="162" t="str">
        <f t="shared" si="29"/>
        <v xml:space="preserve"> </v>
      </c>
      <c r="K130" s="165" t="str">
        <f t="shared" si="30"/>
        <v xml:space="preserve"> </v>
      </c>
    </row>
    <row r="131" spans="2:11" x14ac:dyDescent="0.25">
      <c r="B131" s="20">
        <f t="shared" si="32"/>
        <v>44</v>
      </c>
      <c r="C131" s="50" t="str">
        <f t="shared" si="23"/>
        <v xml:space="preserve"> </v>
      </c>
      <c r="D131" s="7" t="str">
        <f t="shared" si="24"/>
        <v xml:space="preserve"> </v>
      </c>
      <c r="E131" s="67" t="str">
        <f t="shared" si="25"/>
        <v xml:space="preserve"> </v>
      </c>
      <c r="F131" s="67" t="str">
        <f t="shared" si="26"/>
        <v xml:space="preserve"> </v>
      </c>
      <c r="G131" s="67" t="str">
        <f t="shared" si="31"/>
        <v xml:space="preserve"> </v>
      </c>
      <c r="H131" s="50" t="str">
        <f t="shared" si="27"/>
        <v xml:space="preserve"> </v>
      </c>
      <c r="I131" s="50"/>
      <c r="J131" s="50" t="str">
        <f t="shared" si="29"/>
        <v xml:space="preserve"> </v>
      </c>
      <c r="K131" s="59" t="str">
        <f t="shared" si="30"/>
        <v xml:space="preserve"> </v>
      </c>
    </row>
    <row r="132" spans="2:11" x14ac:dyDescent="0.25">
      <c r="B132" s="161">
        <f t="shared" si="32"/>
        <v>45</v>
      </c>
      <c r="C132" s="162" t="str">
        <f t="shared" si="23"/>
        <v xml:space="preserve"> </v>
      </c>
      <c r="D132" s="163" t="str">
        <f t="shared" si="24"/>
        <v xml:space="preserve"> </v>
      </c>
      <c r="E132" s="164" t="str">
        <f t="shared" si="25"/>
        <v xml:space="preserve"> </v>
      </c>
      <c r="F132" s="164" t="str">
        <f t="shared" si="26"/>
        <v xml:space="preserve"> </v>
      </c>
      <c r="G132" s="164" t="str">
        <f t="shared" si="31"/>
        <v xml:space="preserve"> </v>
      </c>
      <c r="H132" s="162" t="str">
        <f t="shared" si="27"/>
        <v xml:space="preserve"> </v>
      </c>
      <c r="I132" s="162"/>
      <c r="J132" s="162" t="str">
        <f t="shared" si="29"/>
        <v xml:space="preserve"> </v>
      </c>
      <c r="K132" s="165" t="str">
        <f t="shared" si="30"/>
        <v xml:space="preserve"> </v>
      </c>
    </row>
    <row r="133" spans="2:11" x14ac:dyDescent="0.25">
      <c r="B133" s="20">
        <f t="shared" si="32"/>
        <v>46</v>
      </c>
      <c r="C133" s="50" t="str">
        <f t="shared" si="23"/>
        <v xml:space="preserve"> </v>
      </c>
      <c r="D133" s="7" t="str">
        <f t="shared" si="24"/>
        <v xml:space="preserve"> </v>
      </c>
      <c r="E133" s="67" t="str">
        <f t="shared" si="25"/>
        <v xml:space="preserve"> </v>
      </c>
      <c r="F133" s="67" t="str">
        <f t="shared" si="26"/>
        <v xml:space="preserve"> </v>
      </c>
      <c r="G133" s="67" t="str">
        <f t="shared" si="31"/>
        <v xml:space="preserve"> </v>
      </c>
      <c r="H133" s="50" t="str">
        <f t="shared" si="27"/>
        <v xml:space="preserve"> </v>
      </c>
      <c r="I133" s="50"/>
      <c r="J133" s="50" t="str">
        <f t="shared" si="29"/>
        <v xml:space="preserve"> </v>
      </c>
      <c r="K133" s="59" t="str">
        <f t="shared" si="30"/>
        <v xml:space="preserve"> </v>
      </c>
    </row>
    <row r="134" spans="2:11" x14ac:dyDescent="0.25">
      <c r="B134" s="161">
        <f t="shared" si="32"/>
        <v>47</v>
      </c>
      <c r="C134" s="162" t="str">
        <f t="shared" si="23"/>
        <v xml:space="preserve"> </v>
      </c>
      <c r="D134" s="163" t="str">
        <f t="shared" si="24"/>
        <v xml:space="preserve"> </v>
      </c>
      <c r="E134" s="164" t="str">
        <f t="shared" si="25"/>
        <v xml:space="preserve"> </v>
      </c>
      <c r="F134" s="164" t="str">
        <f t="shared" si="26"/>
        <v xml:space="preserve"> </v>
      </c>
      <c r="G134" s="164" t="str">
        <f t="shared" si="31"/>
        <v xml:space="preserve"> </v>
      </c>
      <c r="H134" s="162" t="str">
        <f t="shared" si="27"/>
        <v xml:space="preserve"> </v>
      </c>
      <c r="I134" s="162"/>
      <c r="J134" s="162" t="str">
        <f t="shared" si="29"/>
        <v xml:space="preserve"> </v>
      </c>
      <c r="K134" s="165" t="str">
        <f t="shared" si="30"/>
        <v xml:space="preserve"> </v>
      </c>
    </row>
    <row r="135" spans="2:11" x14ac:dyDescent="0.25">
      <c r="B135" s="20">
        <f t="shared" si="32"/>
        <v>48</v>
      </c>
      <c r="C135" s="50" t="str">
        <f t="shared" si="23"/>
        <v xml:space="preserve"> </v>
      </c>
      <c r="D135" s="7" t="str">
        <f t="shared" si="24"/>
        <v xml:space="preserve"> </v>
      </c>
      <c r="E135" s="67" t="str">
        <f t="shared" si="25"/>
        <v xml:space="preserve"> </v>
      </c>
      <c r="F135" s="67" t="str">
        <f t="shared" si="26"/>
        <v xml:space="preserve"> </v>
      </c>
      <c r="G135" s="67" t="str">
        <f t="shared" si="31"/>
        <v xml:space="preserve"> </v>
      </c>
      <c r="H135" s="50" t="str">
        <f t="shared" si="27"/>
        <v xml:space="preserve"> </v>
      </c>
      <c r="I135" s="50"/>
      <c r="J135" s="50" t="str">
        <f t="shared" si="29"/>
        <v xml:space="preserve"> </v>
      </c>
      <c r="K135" s="59" t="str">
        <f t="shared" si="30"/>
        <v xml:space="preserve"> </v>
      </c>
    </row>
    <row r="136" spans="2:11" x14ac:dyDescent="0.25">
      <c r="B136" s="161">
        <f t="shared" si="32"/>
        <v>49</v>
      </c>
      <c r="C136" s="162" t="str">
        <f t="shared" si="23"/>
        <v xml:space="preserve"> </v>
      </c>
      <c r="D136" s="163" t="str">
        <f t="shared" si="24"/>
        <v xml:space="preserve"> </v>
      </c>
      <c r="E136" s="164" t="str">
        <f t="shared" si="25"/>
        <v xml:space="preserve"> </v>
      </c>
      <c r="F136" s="164" t="str">
        <f t="shared" si="26"/>
        <v xml:space="preserve"> </v>
      </c>
      <c r="G136" s="164" t="str">
        <f t="shared" si="31"/>
        <v xml:space="preserve"> </v>
      </c>
      <c r="H136" s="162" t="str">
        <f t="shared" si="27"/>
        <v xml:space="preserve"> </v>
      </c>
      <c r="I136" s="162"/>
      <c r="J136" s="162" t="str">
        <f t="shared" si="29"/>
        <v xml:space="preserve"> </v>
      </c>
      <c r="K136" s="165" t="str">
        <f t="shared" si="30"/>
        <v xml:space="preserve"> </v>
      </c>
    </row>
    <row r="137" spans="2:11" x14ac:dyDescent="0.25">
      <c r="B137" s="20">
        <f t="shared" si="32"/>
        <v>50</v>
      </c>
      <c r="C137" s="50" t="str">
        <f t="shared" si="23"/>
        <v xml:space="preserve"> </v>
      </c>
      <c r="D137" s="7" t="str">
        <f t="shared" si="24"/>
        <v xml:space="preserve"> </v>
      </c>
      <c r="E137" s="67" t="str">
        <f t="shared" si="25"/>
        <v xml:space="preserve"> </v>
      </c>
      <c r="F137" s="67" t="str">
        <f t="shared" si="26"/>
        <v xml:space="preserve"> </v>
      </c>
      <c r="G137" s="67" t="str">
        <f t="shared" si="31"/>
        <v xml:space="preserve"> </v>
      </c>
      <c r="H137" s="50" t="str">
        <f t="shared" si="27"/>
        <v xml:space="preserve"> </v>
      </c>
      <c r="I137" s="50"/>
      <c r="J137" s="50" t="str">
        <f t="shared" si="29"/>
        <v xml:space="preserve"> </v>
      </c>
      <c r="K137" s="59" t="str">
        <f t="shared" si="30"/>
        <v xml:space="preserve"> </v>
      </c>
    </row>
    <row r="138" spans="2:11" x14ac:dyDescent="0.25">
      <c r="B138" s="161">
        <f t="shared" si="32"/>
        <v>51</v>
      </c>
      <c r="C138" s="162" t="str">
        <f t="shared" si="23"/>
        <v xml:space="preserve"> </v>
      </c>
      <c r="D138" s="163" t="str">
        <f t="shared" si="24"/>
        <v xml:space="preserve"> </v>
      </c>
      <c r="E138" s="164" t="str">
        <f t="shared" si="25"/>
        <v xml:space="preserve"> </v>
      </c>
      <c r="F138" s="164" t="str">
        <f t="shared" si="26"/>
        <v xml:space="preserve"> </v>
      </c>
      <c r="G138" s="164" t="str">
        <f t="shared" si="31"/>
        <v xml:space="preserve"> </v>
      </c>
      <c r="H138" s="162" t="str">
        <f t="shared" si="27"/>
        <v xml:space="preserve"> </v>
      </c>
      <c r="I138" s="162"/>
      <c r="J138" s="162" t="str">
        <f t="shared" si="29"/>
        <v xml:space="preserve"> </v>
      </c>
      <c r="K138" s="165" t="str">
        <f t="shared" si="30"/>
        <v xml:space="preserve"> </v>
      </c>
    </row>
    <row r="139" spans="2:11" x14ac:dyDescent="0.25">
      <c r="B139" s="20">
        <f t="shared" si="32"/>
        <v>52</v>
      </c>
      <c r="C139" s="50" t="str">
        <f t="shared" si="23"/>
        <v xml:space="preserve"> </v>
      </c>
      <c r="D139" s="7" t="str">
        <f t="shared" si="24"/>
        <v xml:space="preserve"> </v>
      </c>
      <c r="E139" s="67" t="str">
        <f t="shared" si="25"/>
        <v xml:space="preserve"> </v>
      </c>
      <c r="F139" s="67" t="str">
        <f t="shared" si="26"/>
        <v xml:space="preserve"> </v>
      </c>
      <c r="G139" s="67" t="str">
        <f t="shared" si="31"/>
        <v xml:space="preserve"> </v>
      </c>
      <c r="H139" s="50" t="str">
        <f t="shared" si="27"/>
        <v xml:space="preserve"> </v>
      </c>
      <c r="I139" s="50"/>
      <c r="J139" s="50" t="str">
        <f t="shared" si="29"/>
        <v xml:space="preserve"> </v>
      </c>
      <c r="K139" s="59" t="str">
        <f t="shared" si="30"/>
        <v xml:space="preserve"> </v>
      </c>
    </row>
    <row r="140" spans="2:11" x14ac:dyDescent="0.25">
      <c r="B140" s="161">
        <f t="shared" si="32"/>
        <v>53</v>
      </c>
      <c r="C140" s="162" t="str">
        <f t="shared" si="23"/>
        <v xml:space="preserve"> </v>
      </c>
      <c r="D140" s="163" t="str">
        <f t="shared" si="24"/>
        <v xml:space="preserve"> </v>
      </c>
      <c r="E140" s="164" t="str">
        <f t="shared" si="25"/>
        <v xml:space="preserve"> </v>
      </c>
      <c r="F140" s="164" t="str">
        <f t="shared" si="26"/>
        <v xml:space="preserve"> </v>
      </c>
      <c r="G140" s="164" t="str">
        <f t="shared" si="31"/>
        <v xml:space="preserve"> </v>
      </c>
      <c r="H140" s="162" t="str">
        <f t="shared" si="27"/>
        <v xml:space="preserve"> </v>
      </c>
      <c r="I140" s="162"/>
      <c r="J140" s="162" t="str">
        <f t="shared" si="29"/>
        <v xml:space="preserve"> </v>
      </c>
      <c r="K140" s="165" t="str">
        <f t="shared" si="30"/>
        <v xml:space="preserve"> </v>
      </c>
    </row>
    <row r="141" spans="2:11" x14ac:dyDescent="0.25">
      <c r="B141" s="20">
        <f t="shared" si="32"/>
        <v>54</v>
      </c>
      <c r="C141" s="50" t="str">
        <f t="shared" si="23"/>
        <v xml:space="preserve"> </v>
      </c>
      <c r="D141" s="7" t="str">
        <f t="shared" si="24"/>
        <v xml:space="preserve"> </v>
      </c>
      <c r="E141" s="67" t="str">
        <f t="shared" si="25"/>
        <v xml:space="preserve"> </v>
      </c>
      <c r="F141" s="67" t="str">
        <f t="shared" si="26"/>
        <v xml:space="preserve"> </v>
      </c>
      <c r="G141" s="67" t="str">
        <f t="shared" si="31"/>
        <v xml:space="preserve"> </v>
      </c>
      <c r="H141" s="50" t="str">
        <f t="shared" si="27"/>
        <v xml:space="preserve"> </v>
      </c>
      <c r="I141" s="50"/>
      <c r="J141" s="50" t="str">
        <f t="shared" si="29"/>
        <v xml:space="preserve"> </v>
      </c>
      <c r="K141" s="59" t="str">
        <f t="shared" si="30"/>
        <v xml:space="preserve"> </v>
      </c>
    </row>
    <row r="142" spans="2:11" x14ac:dyDescent="0.25">
      <c r="B142" s="161">
        <f t="shared" si="32"/>
        <v>55</v>
      </c>
      <c r="C142" s="162" t="str">
        <f t="shared" si="23"/>
        <v xml:space="preserve"> </v>
      </c>
      <c r="D142" s="163" t="str">
        <f t="shared" si="24"/>
        <v xml:space="preserve"> </v>
      </c>
      <c r="E142" s="164" t="str">
        <f t="shared" si="25"/>
        <v xml:space="preserve"> </v>
      </c>
      <c r="F142" s="164" t="str">
        <f t="shared" si="26"/>
        <v xml:space="preserve"> </v>
      </c>
      <c r="G142" s="164" t="str">
        <f t="shared" si="31"/>
        <v xml:space="preserve"> </v>
      </c>
      <c r="H142" s="162" t="str">
        <f t="shared" si="27"/>
        <v xml:space="preserve"> </v>
      </c>
      <c r="I142" s="162"/>
      <c r="J142" s="162" t="str">
        <f t="shared" si="29"/>
        <v xml:space="preserve"> </v>
      </c>
      <c r="K142" s="165" t="str">
        <f t="shared" si="30"/>
        <v xml:space="preserve"> </v>
      </c>
    </row>
    <row r="143" spans="2:11" x14ac:dyDescent="0.25">
      <c r="B143" s="20">
        <f t="shared" si="32"/>
        <v>56</v>
      </c>
      <c r="C143" s="50" t="str">
        <f t="shared" si="23"/>
        <v xml:space="preserve"> </v>
      </c>
      <c r="D143" s="7" t="str">
        <f t="shared" si="24"/>
        <v xml:space="preserve"> </v>
      </c>
      <c r="E143" s="67" t="str">
        <f t="shared" si="25"/>
        <v xml:space="preserve"> </v>
      </c>
      <c r="F143" s="67" t="str">
        <f t="shared" si="26"/>
        <v xml:space="preserve"> </v>
      </c>
      <c r="G143" s="67" t="str">
        <f t="shared" si="31"/>
        <v xml:space="preserve"> </v>
      </c>
      <c r="H143" s="50" t="str">
        <f t="shared" si="27"/>
        <v xml:space="preserve"> </v>
      </c>
      <c r="I143" s="50"/>
      <c r="J143" s="50" t="str">
        <f t="shared" si="29"/>
        <v xml:space="preserve"> </v>
      </c>
      <c r="K143" s="59" t="str">
        <f t="shared" si="30"/>
        <v xml:space="preserve"> </v>
      </c>
    </row>
    <row r="144" spans="2:11" x14ac:dyDescent="0.25">
      <c r="B144" s="161">
        <f t="shared" si="32"/>
        <v>57</v>
      </c>
      <c r="C144" s="162" t="str">
        <f t="shared" si="23"/>
        <v xml:space="preserve"> </v>
      </c>
      <c r="D144" s="163" t="str">
        <f t="shared" si="24"/>
        <v xml:space="preserve"> </v>
      </c>
      <c r="E144" s="164" t="str">
        <f t="shared" si="25"/>
        <v xml:space="preserve"> </v>
      </c>
      <c r="F144" s="164" t="str">
        <f t="shared" si="26"/>
        <v xml:space="preserve"> </v>
      </c>
      <c r="G144" s="164" t="str">
        <f t="shared" si="31"/>
        <v xml:space="preserve"> </v>
      </c>
      <c r="H144" s="162" t="str">
        <f t="shared" si="27"/>
        <v xml:space="preserve"> </v>
      </c>
      <c r="I144" s="162"/>
      <c r="J144" s="162" t="str">
        <f t="shared" si="29"/>
        <v xml:space="preserve"> </v>
      </c>
      <c r="K144" s="165" t="str">
        <f t="shared" si="30"/>
        <v xml:space="preserve"> </v>
      </c>
    </row>
    <row r="145" spans="2:15" x14ac:dyDescent="0.25">
      <c r="B145" s="20">
        <f t="shared" si="32"/>
        <v>58</v>
      </c>
      <c r="C145" s="50" t="str">
        <f t="shared" si="23"/>
        <v xml:space="preserve"> </v>
      </c>
      <c r="D145" s="7" t="str">
        <f t="shared" si="24"/>
        <v xml:space="preserve"> </v>
      </c>
      <c r="E145" s="67" t="str">
        <f t="shared" si="25"/>
        <v xml:space="preserve"> </v>
      </c>
      <c r="F145" s="67" t="str">
        <f t="shared" si="26"/>
        <v xml:space="preserve"> </v>
      </c>
      <c r="G145" s="67" t="str">
        <f t="shared" si="31"/>
        <v xml:space="preserve"> </v>
      </c>
      <c r="H145" s="50" t="str">
        <f t="shared" si="27"/>
        <v xml:space="preserve"> </v>
      </c>
      <c r="I145" s="50"/>
      <c r="J145" s="50" t="str">
        <f t="shared" si="29"/>
        <v xml:space="preserve"> </v>
      </c>
      <c r="K145" s="59" t="str">
        <f t="shared" si="30"/>
        <v xml:space="preserve"> </v>
      </c>
    </row>
    <row r="146" spans="2:15" x14ac:dyDescent="0.25">
      <c r="B146" s="161">
        <f t="shared" si="32"/>
        <v>59</v>
      </c>
      <c r="C146" s="162" t="str">
        <f t="shared" si="23"/>
        <v xml:space="preserve"> </v>
      </c>
      <c r="D146" s="163" t="str">
        <f t="shared" si="24"/>
        <v xml:space="preserve"> </v>
      </c>
      <c r="E146" s="164" t="str">
        <f t="shared" si="25"/>
        <v xml:space="preserve"> </v>
      </c>
      <c r="F146" s="164" t="str">
        <f t="shared" si="26"/>
        <v xml:space="preserve"> </v>
      </c>
      <c r="G146" s="164" t="str">
        <f t="shared" si="31"/>
        <v xml:space="preserve"> </v>
      </c>
      <c r="H146" s="162" t="str">
        <f t="shared" si="27"/>
        <v xml:space="preserve"> </v>
      </c>
      <c r="I146" s="162"/>
      <c r="J146" s="162" t="str">
        <f t="shared" si="29"/>
        <v xml:space="preserve"> </v>
      </c>
      <c r="K146" s="165" t="str">
        <f t="shared" si="30"/>
        <v xml:space="preserve"> </v>
      </c>
    </row>
    <row r="147" spans="2:15" x14ac:dyDescent="0.25">
      <c r="B147" s="20">
        <f t="shared" si="32"/>
        <v>60</v>
      </c>
      <c r="C147" s="50" t="str">
        <f t="shared" si="23"/>
        <v xml:space="preserve"> </v>
      </c>
      <c r="D147" s="7" t="str">
        <f t="shared" si="24"/>
        <v xml:space="preserve"> </v>
      </c>
      <c r="E147" s="67" t="str">
        <f t="shared" si="25"/>
        <v xml:space="preserve"> </v>
      </c>
      <c r="F147" s="67" t="str">
        <f t="shared" si="26"/>
        <v xml:space="preserve"> </v>
      </c>
      <c r="G147" s="67" t="str">
        <f t="shared" si="31"/>
        <v xml:space="preserve"> </v>
      </c>
      <c r="H147" s="50" t="str">
        <f t="shared" si="27"/>
        <v xml:space="preserve"> </v>
      </c>
      <c r="I147" s="50"/>
      <c r="J147" s="50" t="str">
        <f t="shared" si="29"/>
        <v xml:space="preserve"> </v>
      </c>
      <c r="K147" s="59" t="str">
        <f t="shared" si="30"/>
        <v xml:space="preserve"> </v>
      </c>
    </row>
    <row r="148" spans="2:15" x14ac:dyDescent="0.25">
      <c r="B148" s="161">
        <f t="shared" si="32"/>
        <v>61</v>
      </c>
      <c r="C148" s="162" t="str">
        <f t="shared" si="23"/>
        <v xml:space="preserve"> </v>
      </c>
      <c r="D148" s="163" t="str">
        <f t="shared" si="24"/>
        <v xml:space="preserve"> </v>
      </c>
      <c r="E148" s="164" t="str">
        <f t="shared" si="25"/>
        <v xml:space="preserve"> </v>
      </c>
      <c r="F148" s="164" t="str">
        <f t="shared" si="26"/>
        <v xml:space="preserve"> </v>
      </c>
      <c r="G148" s="164" t="str">
        <f t="shared" si="31"/>
        <v xml:space="preserve"> </v>
      </c>
      <c r="H148" s="162" t="str">
        <f t="shared" si="27"/>
        <v xml:space="preserve"> </v>
      </c>
      <c r="I148" s="162"/>
      <c r="J148" s="162" t="str">
        <f t="shared" si="29"/>
        <v xml:space="preserve"> </v>
      </c>
      <c r="K148" s="165" t="str">
        <f t="shared" si="30"/>
        <v xml:space="preserve"> </v>
      </c>
    </row>
    <row r="149" spans="2:15" x14ac:dyDescent="0.25">
      <c r="B149" s="20">
        <f t="shared" si="32"/>
        <v>62</v>
      </c>
      <c r="C149" s="50" t="str">
        <f t="shared" si="23"/>
        <v xml:space="preserve"> </v>
      </c>
      <c r="D149" s="7" t="str">
        <f t="shared" si="24"/>
        <v xml:space="preserve"> </v>
      </c>
      <c r="E149" s="67" t="str">
        <f t="shared" si="25"/>
        <v xml:space="preserve"> </v>
      </c>
      <c r="F149" s="67" t="str">
        <f t="shared" si="26"/>
        <v xml:space="preserve"> </v>
      </c>
      <c r="G149" s="67" t="str">
        <f t="shared" si="31"/>
        <v xml:space="preserve"> </v>
      </c>
      <c r="H149" s="50" t="str">
        <f t="shared" si="27"/>
        <v xml:space="preserve"> </v>
      </c>
      <c r="I149" s="50"/>
      <c r="J149" s="50" t="str">
        <f t="shared" si="29"/>
        <v xml:space="preserve"> </v>
      </c>
      <c r="K149" s="59" t="str">
        <f t="shared" si="30"/>
        <v xml:space="preserve"> </v>
      </c>
    </row>
    <row r="150" spans="2:15" x14ac:dyDescent="0.25">
      <c r="B150" s="161">
        <f t="shared" si="32"/>
        <v>63</v>
      </c>
      <c r="C150" s="162" t="str">
        <f t="shared" si="23"/>
        <v xml:space="preserve"> </v>
      </c>
      <c r="D150" s="163" t="str">
        <f t="shared" si="24"/>
        <v xml:space="preserve"> </v>
      </c>
      <c r="E150" s="164" t="str">
        <f t="shared" si="25"/>
        <v xml:space="preserve"> </v>
      </c>
      <c r="F150" s="164" t="str">
        <f t="shared" si="26"/>
        <v xml:space="preserve"> </v>
      </c>
      <c r="G150" s="164" t="str">
        <f t="shared" si="31"/>
        <v xml:space="preserve"> </v>
      </c>
      <c r="H150" s="162" t="str">
        <f t="shared" si="27"/>
        <v xml:space="preserve"> </v>
      </c>
      <c r="I150" s="162"/>
      <c r="J150" s="162" t="str">
        <f t="shared" si="29"/>
        <v xml:space="preserve"> </v>
      </c>
      <c r="K150" s="165" t="str">
        <f t="shared" si="30"/>
        <v xml:space="preserve"> </v>
      </c>
    </row>
    <row r="151" spans="2:15" ht="15.75" thickBot="1" x14ac:dyDescent="0.3">
      <c r="B151" s="21">
        <f t="shared" si="32"/>
        <v>64</v>
      </c>
      <c r="C151" s="76" t="str">
        <f t="shared" si="23"/>
        <v xml:space="preserve"> </v>
      </c>
      <c r="D151" s="23" t="str">
        <f t="shared" si="24"/>
        <v xml:space="preserve"> </v>
      </c>
      <c r="E151" s="77" t="str">
        <f t="shared" si="25"/>
        <v xml:space="preserve"> </v>
      </c>
      <c r="F151" s="77" t="str">
        <f t="shared" si="26"/>
        <v xml:space="preserve"> </v>
      </c>
      <c r="G151" s="77" t="str">
        <f t="shared" si="31"/>
        <v xml:space="preserve"> </v>
      </c>
      <c r="H151" s="76" t="str">
        <f t="shared" si="27"/>
        <v xml:space="preserve"> </v>
      </c>
      <c r="I151" s="76"/>
      <c r="J151" s="76" t="str">
        <f t="shared" si="29"/>
        <v xml:space="preserve"> </v>
      </c>
      <c r="K151" s="79" t="str">
        <f t="shared" si="30"/>
        <v xml:space="preserve"> </v>
      </c>
    </row>
    <row r="152" spans="2:15" x14ac:dyDescent="0.25">
      <c r="B152" s="34"/>
      <c r="C152" s="34"/>
      <c r="D152" s="89"/>
      <c r="E152" s="90"/>
      <c r="F152" s="90"/>
      <c r="G152" s="90"/>
      <c r="H152" s="34"/>
      <c r="I152" s="34"/>
      <c r="J152" s="34"/>
      <c r="K152" s="34"/>
    </row>
    <row r="153" spans="2:15" ht="15.75" thickBot="1" x14ac:dyDescent="0.3">
      <c r="B153" t="s">
        <v>39</v>
      </c>
    </row>
    <row r="154" spans="2:15" ht="15.75" thickBot="1" x14ac:dyDescent="0.3">
      <c r="B154" s="36" t="str">
        <f>B13</f>
        <v>produkt</v>
      </c>
      <c r="C154" s="37" t="str">
        <f>C13</f>
        <v xml:space="preserve">Pris </v>
      </c>
      <c r="D154" s="37" t="str">
        <f>D13</f>
        <v>Afsætning</v>
      </c>
      <c r="E154" s="37"/>
      <c r="F154" s="37" t="str">
        <f>F13</f>
        <v>Omsætning</v>
      </c>
      <c r="G154" s="37" t="str">
        <f>G13</f>
        <v>VE</v>
      </c>
      <c r="H154" s="37" t="str">
        <f>H13</f>
        <v>VO
(afsæt*VE)</v>
      </c>
      <c r="I154" s="37"/>
      <c r="J154" s="37" t="str">
        <f>J13</f>
        <v>Reklame</v>
      </c>
      <c r="K154" s="37" t="str">
        <f>K13</f>
        <v>DB / MFB</v>
      </c>
      <c r="L154" s="120" t="str">
        <f>L13</f>
        <v>timer</v>
      </c>
      <c r="M154" s="56"/>
      <c r="N154" s="56"/>
      <c r="O154" s="56"/>
    </row>
    <row r="155" spans="2:15" x14ac:dyDescent="0.25">
      <c r="B155" s="176" t="str">
        <f>B29</f>
        <v>DK 16</v>
      </c>
      <c r="C155" s="115">
        <f>IF($B$155=$B$14,C14,IF($B$155=$B$15,C15,IF($B$155=$B$16,C16,IF($B$155=$B$17,C17,IF($B$155=$B$18,C18,IF($B$155=$B$19,C19,IF($B$155=$B$20,C20,IF($B$155=$B$21,C21,IF($B$155=$B$22,C22,IF($B$155=$B$23,C23,IF($B$155=$B$24,C24,IF($B$155=$B$25,C25,IF($B$155=$B$26,C26,IF($B$155=$B$27,C27,IF($B$155=$B$28,C28,IF($B$155=$B$29,C29,IF($B$155=$B$30,C30,IF($B$155=$B$31,C31,IF($B$155=$B$32,C32,IF($B$155=$B$33,C33,IF($B$155=$B$34,C34,IF($B$155=$B$35,C35,IF($B$155=$B$36,C36,IF($B$155=$B$37,C37,IF($B$155=$B$38,C38,IF($B$155=$B$39,C39,IF($B$155=$B$40,C40,IF($B$155=$B$41,C41,IF($B$155=$B$42,C42,IF($B$155=$B$43,C43,IF($B$155=$B$44,C44,IF($B$155=$B$45,C45,IF($B$155=$B$46,C46,IF($B$155=$B$47,C47,IF($B$155=$B$48,C48,IF($B$155=$B$49,C49,IF($B$155=$B$50,C50,IF($B$155=$B$51,C51,IF($B$155=$B$52,C52,IF($B$155=$B$53,C53,IF($B$155=$B$54,C54,IF($B$155=$B$55,C55,IF($B$155=$B$56,C56,IF($B$155=$B$57,C57,IF($B$155=$B$58,C58,IF($B$155=$B$59,C59,IF($B$155=$B$60,C60,IF($B$155=$B$61,C61,IF($B$155=$B$62,C62,IF($B$155=$B$63,C63,IF($B$155=$B$64,C64,IF($B$155=$B$65,C65,IF($B$155=$B$66,C66,IF($B$155=$B$67,C67,IF($B$155=$B$68,C68,IF($B$155=$B$69,C69,IF($B$155=$B$70,C70,IF($B$155=$B$71,C71,IF($B$155=$B$72,C72,IF($B$155=$B$73,C73,IF($B$155=$B$74,C74,IF($B$155=$B$75,C75,IF($B$155=$B$76,C76,IF($B$155=$B$77,C77,IF($B$155="","")))))))))))))))))))))))))))))))))))))))))))))))))))))))))))))))))</f>
        <v>825</v>
      </c>
      <c r="D155" s="115">
        <f t="shared" ref="D155:L155" si="33">IF($B$155=$B$14,D14,IF($B$155=$B$15,D15,IF($B$155=$B$16,D16,IF($B$155=$B$17,D17,IF($B$155=$B$18,D18,IF($B$155=$B$19,D19,IF($B$155=$B$20,D20,IF($B$155=$B$21,D21,IF($B$155=$B$22,D22,IF($B$155=$B$23,D23,IF($B$155=$B$24,D24,IF($B$155=$B$25,D25,IF($B$155=$B$26,D26,IF($B$155=$B$27,D27,IF($B$155=$B$28,D28,IF($B$155=$B$29,D29,IF($B$155=$B$30,D30,IF($B$155=$B$31,D31,IF($B$155=$B$32,D32,IF($B$155=$B$33,D33,IF($B$155=$B$34,D34,IF($B$155=$B$35,D35,IF($B$155=$B$36,D36,IF($B$155=$B$37,D37,IF($B$155=$B$38,D38,IF($B$155=$B$39,D39,IF($B$155=$B$40,D40,IF($B$155=$B$41,D41,IF($B$155=$B$42,D42,IF($B$155=$B$43,D43,IF($B$155=$B$44,D44,IF($B$155=$B$45,D45,IF($B$155=$B$46,D46,IF($B$155=$B$47,D47,IF($B$155=$B$48,D48,IF($B$155=$B$49,D49,IF($B$155=$B$50,D50,IF($B$155=$B$51,D51,IF($B$155=$B$52,D52,IF($B$155=$B$53,D53,IF($B$155=$B$54,D54,IF($B$155=$B$55,D55,IF($B$155=$B$56,D56,IF($B$155=$B$57,D57,IF($B$155=$B$58,D58,IF($B$155=$B$59,D59,IF($B$155=$B$60,D60,IF($B$155=$B$61,D61,IF($B$155=$B$62,D62,IF($B$155=$B$63,D63,IF($B$155=$B$64,D64,IF($B$155=$B$65,D65,IF($B$155=$B$66,D66,IF($B$155=$B$67,D67,IF($B$155=$B$68,D68,IF($B$155=$B$69,D69,IF($B$155=$B$70,D70,IF($B$155=$B$71,D71,IF($B$155=$B$72,D72,IF($B$155=$B$73,D73,IF($B$155=$B$74,D74,IF($B$155=$B$75,D75,IF($B$155=$B$76,D76,IF($B$155=$B$77,D77,IF($B$155="","")))))))))))))))))))))))))))))))))))))))))))))))))))))))))))))))))</f>
        <v>500</v>
      </c>
      <c r="E155" s="115">
        <f t="shared" si="33"/>
        <v>0</v>
      </c>
      <c r="F155" s="115">
        <f t="shared" si="33"/>
        <v>412500</v>
      </c>
      <c r="G155" s="115">
        <f t="shared" si="33"/>
        <v>510</v>
      </c>
      <c r="H155" s="115">
        <f t="shared" si="33"/>
        <v>255000.00000000012</v>
      </c>
      <c r="I155" s="115">
        <f t="shared" si="33"/>
        <v>0</v>
      </c>
      <c r="J155" s="115">
        <f t="shared" si="33"/>
        <v>0</v>
      </c>
      <c r="K155" s="115">
        <f t="shared" si="33"/>
        <v>157499.99999999988</v>
      </c>
      <c r="L155" s="116">
        <f t="shared" si="33"/>
        <v>500</v>
      </c>
      <c r="M155" s="86"/>
      <c r="N155" s="86"/>
      <c r="O155" s="56"/>
    </row>
    <row r="156" spans="2:15" x14ac:dyDescent="0.25">
      <c r="B156" s="177" t="str">
        <f>B52</f>
        <v>udland 1</v>
      </c>
      <c r="C156" s="5">
        <f>IF($B$156=$B$14,C14,IF($B$156=$B$15,C15,IF($B$156=$B$16,C16,IF($B$156=$B$17,C17,IF($B$156=$B$18,C18,IF($B$156=$B$19,C19,IF($B$156=$B$20,C20,IF($B$156=$B$21,C21,IF($B$156=$B$22,C22,IF($B$156=$B$23,C23,IF($B$156=$B$24,C24,IF($B$156=$B$25,C25,IF($B$156=$B$26,C26,IF($B$156=$B$27,C27,IF($B$156=$B$28,C28,IF($B$156=$B$29,C29,IF($B$156=$B$30,C30,IF($B$156=$B$31,C31,IF($B$156=$B$32,C32,IF($B$156=$B$33,C33,IF($B$156=$B$34,C34,IF($B$156=$B$35,C35,IF($B$156=$B$36,C36,IF($B$156=$B$37,C37,IF($B$156=$B$38,C38,IF($B$156=$B$39,C39,IF($B$156=$B$40,C40,IF($B$156=$B$41,C41,IF($B$156=$B$42,C42,IF($B$156=$B$43,C43,IF($B$156=$B$44,C44,IF($B$156=$B$45,C45,IF($B$156=$B$46,C46,IF($B$156=$B$47,C47,IF($B$156=$B$48,C48,IF($B$156=$B$49,C49,IF($B$156=$B$50,C50,IF($B$156=$B$51,C51,IF($B$156=$B$52,C52,IF($B$156=$B$53,C53,IF($B$156=$B$54,C54,IF($B$156=$B$55,C55,IF($B$156=$B$56,C56,IF($B$156=$B$57,C57,IF($B$156=$B$58,C58,IF($B$156=$B$59,C59,IF($B$156=$B$60,C60,IF($B$156=$B$61,C61,IF($B$156=$B$62,C62,IF($B$156=$B$63,C63,IF($B$156=$B$64,C64,IF($B$156=$B$65,C65,IF($B$156=$B$66,C66,IF($B$156=$B$67,C67,IF($B$156=$B$68,C68,IF($B$156=$B$69,C69,IF($B$156=$B$70,C70,IF($B$156=$B$71,C71,IF($B$156=$B$72,C72,IF($B$156=$B$73,C73,IF($B$156=$B$74,C74,IF($B$156=$B$75,C75,IF($B$156=$B$76,C76,IF($B$156=$B$77,C77,IF($B$156="","")))))))))))))))))))))))))))))))))))))))))))))))))))))))))))))))))</f>
        <v>700</v>
      </c>
      <c r="D156" s="5">
        <f t="shared" ref="D156:L156" si="34">IF($B$156=$B$14,D14,IF($B$156=$B$15,D15,IF($B$156=$B$16,D16,IF($B$156=$B$17,D17,IF($B$156=$B$18,D18,IF($B$156=$B$19,D19,IF($B$156=$B$20,D20,IF($B$156=$B$21,D21,IF($B$156=$B$22,D22,IF($B$156=$B$23,D23,IF($B$156=$B$24,D24,IF($B$156=$B$25,D25,IF($B$156=$B$26,D26,IF($B$156=$B$27,D27,IF($B$156=$B$28,D28,IF($B$156=$B$29,D29,IF($B$156=$B$30,D30,IF($B$156=$B$31,D31,IF($B$156=$B$32,D32,IF($B$156=$B$33,D33,IF($B$156=$B$34,D34,IF($B$156=$B$35,D35,IF($B$156=$B$36,D36,IF($B$156=$B$37,D37,IF($B$156=$B$38,D38,IF($B$156=$B$39,D39,IF($B$156=$B$40,D40,IF($B$156=$B$41,D41,IF($B$156=$B$42,D42,IF($B$156=$B$43,D43,IF($B$156=$B$44,D44,IF($B$156=$B$45,D45,IF($B$156=$B$46,D46,IF($B$156=$B$47,D47,IF($B$156=$B$48,D48,IF($B$156=$B$49,D49,IF($B$156=$B$50,D50,IF($B$156=$B$51,D51,IF($B$156=$B$52,D52,IF($B$156=$B$53,D53,IF($B$156=$B$54,D54,IF($B$156=$B$55,D55,IF($B$156=$B$56,D56,IF($B$156=$B$57,D57,IF($B$156=$B$58,D58,IF($B$156=$B$59,D59,IF($B$156=$B$60,D60,IF($B$156=$B$61,D61,IF($B$156=$B$62,D62,IF($B$156=$B$63,D63,IF($B$156=$B$64,D64,IF($B$156=$B$65,D65,IF($B$156=$B$66,D66,IF($B$156=$B$67,D67,IF($B$156=$B$68,D68,IF($B$156=$B$69,D69,IF($B$156=$B$70,D70,IF($B$156=$B$71,D71,IF($B$156=$B$72,D72,IF($B$156=$B$73,D73,IF($B$156=$B$74,D74,IF($B$156=$B$75,D75,IF($B$156=$B$76,D76,IF($B$156=$B$77,D77,IF($B$156="","")))))))))))))))))))))))))))))))))))))))))))))))))))))))))))))))))</f>
        <v>300</v>
      </c>
      <c r="E156" s="5">
        <f t="shared" si="34"/>
        <v>0</v>
      </c>
      <c r="F156" s="5">
        <f t="shared" si="34"/>
        <v>210000</v>
      </c>
      <c r="G156" s="5">
        <f t="shared" si="34"/>
        <v>630</v>
      </c>
      <c r="H156" s="5">
        <f t="shared" si="34"/>
        <v>189000</v>
      </c>
      <c r="I156" s="5">
        <f t="shared" si="34"/>
        <v>0</v>
      </c>
      <c r="J156" s="5">
        <f t="shared" si="34"/>
        <v>0</v>
      </c>
      <c r="K156" s="5">
        <f t="shared" si="34"/>
        <v>21000</v>
      </c>
      <c r="L156" s="17">
        <f t="shared" si="34"/>
        <v>300</v>
      </c>
      <c r="M156" s="86"/>
      <c r="N156" s="86"/>
      <c r="O156" s="56"/>
    </row>
    <row r="157" spans="2:15" x14ac:dyDescent="0.25">
      <c r="B157" s="20" t="s">
        <v>44</v>
      </c>
      <c r="C157" s="5"/>
      <c r="D157" s="5"/>
      <c r="E157" s="5"/>
      <c r="F157" s="5">
        <f>SUM(F155:F156)</f>
        <v>622500</v>
      </c>
      <c r="G157" s="5"/>
      <c r="H157" s="5">
        <f>SUM(H155:H156)</f>
        <v>444000.00000000012</v>
      </c>
      <c r="I157" s="5"/>
      <c r="J157" s="5">
        <f>SUM(J155:J156)</f>
        <v>0</v>
      </c>
      <c r="K157" s="5">
        <f>SUM(K155:K156)</f>
        <v>178499.99999999988</v>
      </c>
      <c r="L157" s="17">
        <f>SUM(L155:L156)</f>
        <v>800</v>
      </c>
      <c r="M157" s="86"/>
      <c r="N157" s="86"/>
      <c r="O157" s="56"/>
    </row>
    <row r="158" spans="2:15" x14ac:dyDescent="0.25">
      <c r="B158" s="20" t="s">
        <v>33</v>
      </c>
      <c r="C158" s="5">
        <f>C4</f>
        <v>0</v>
      </c>
      <c r="D158" s="5"/>
      <c r="E158" s="5"/>
      <c r="F158" s="5"/>
      <c r="G158" s="5"/>
      <c r="H158" s="5"/>
      <c r="I158" s="5"/>
      <c r="J158" s="5"/>
      <c r="K158" s="5">
        <f>L158*C158</f>
        <v>0</v>
      </c>
      <c r="L158" s="17">
        <f>IF(L157&lt;=C2,0,L157-C2)</f>
        <v>0</v>
      </c>
      <c r="M158" s="86"/>
      <c r="N158" s="86"/>
      <c r="O158" s="56"/>
    </row>
    <row r="159" spans="2:15" ht="15.75" thickBot="1" x14ac:dyDescent="0.3">
      <c r="B159" s="21" t="s">
        <v>43</v>
      </c>
      <c r="C159" s="29"/>
      <c r="D159" s="29"/>
      <c r="E159" s="29"/>
      <c r="F159" s="29"/>
      <c r="G159" s="29"/>
      <c r="H159" s="29"/>
      <c r="I159" s="29"/>
      <c r="J159" s="29"/>
      <c r="K159" s="29">
        <f>K157-K158</f>
        <v>178499.99999999988</v>
      </c>
      <c r="L159" s="57"/>
      <c r="M159" s="86"/>
      <c r="N159" s="86"/>
      <c r="O159" s="56"/>
    </row>
  </sheetData>
  <pageMargins left="0.23622047244094491" right="0.23622047244094491" top="0.74803149606299213" bottom="0.74803149606299213" header="0.31496062992125984" footer="0.31496062992125984"/>
  <pageSetup paperSize="9" scale="7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zoomScaleNormal="100" workbookViewId="0">
      <selection activeCell="A8" sqref="A8"/>
    </sheetView>
  </sheetViews>
  <sheetFormatPr defaultRowHeight="15" x14ac:dyDescent="0.25"/>
  <cols>
    <col min="2" max="2" width="0" hidden="1" customWidth="1"/>
    <col min="3" max="3" width="11.85546875" hidden="1" customWidth="1"/>
    <col min="4" max="4" width="12.28515625" hidden="1" customWidth="1"/>
    <col min="5" max="5" width="0" hidden="1" customWidth="1"/>
    <col min="6" max="6" width="14.140625" hidden="1" customWidth="1"/>
    <col min="7" max="7" width="12" hidden="1" customWidth="1"/>
    <col min="8" max="8" width="14.85546875" customWidth="1"/>
    <col min="9" max="9" width="15.85546875" customWidth="1"/>
  </cols>
  <sheetData>
    <row r="1" spans="1:9" ht="15.75" thickBot="1" x14ac:dyDescent="0.3">
      <c r="A1" s="26" t="s">
        <v>6</v>
      </c>
      <c r="B1" s="11"/>
    </row>
    <row r="2" spans="1:9" x14ac:dyDescent="0.25">
      <c r="A2" s="13"/>
      <c r="B2" s="14" t="s">
        <v>0</v>
      </c>
      <c r="C2" s="14" t="s">
        <v>1</v>
      </c>
      <c r="D2" s="14" t="s">
        <v>2</v>
      </c>
      <c r="E2" s="14" t="s">
        <v>3</v>
      </c>
      <c r="F2" s="14" t="s">
        <v>4</v>
      </c>
      <c r="G2" s="14" t="s">
        <v>5</v>
      </c>
      <c r="H2" s="15" t="s">
        <v>7</v>
      </c>
      <c r="I2" s="32" t="s">
        <v>15</v>
      </c>
    </row>
    <row r="3" spans="1:9" x14ac:dyDescent="0.25">
      <c r="A3" s="16"/>
      <c r="B3" s="8"/>
      <c r="C3" s="3"/>
      <c r="D3" s="3"/>
      <c r="E3" s="3"/>
      <c r="F3" s="3"/>
      <c r="G3" s="3"/>
      <c r="H3" s="17">
        <f>G4/C4</f>
        <v>4400</v>
      </c>
      <c r="I3" s="2"/>
    </row>
    <row r="4" spans="1:9" x14ac:dyDescent="0.25">
      <c r="A4" s="16" t="s">
        <v>9</v>
      </c>
      <c r="B4" s="9">
        <v>8000</v>
      </c>
      <c r="C4" s="4">
        <v>2000</v>
      </c>
      <c r="D4" s="5">
        <f>B4*C4</f>
        <v>16000000</v>
      </c>
      <c r="E4" s="4">
        <v>3600</v>
      </c>
      <c r="F4" s="5">
        <f>E4*C4</f>
        <v>7200000</v>
      </c>
      <c r="G4" s="6">
        <f>D4-F4</f>
        <v>8800000</v>
      </c>
      <c r="H4" s="18"/>
      <c r="I4" s="2"/>
    </row>
    <row r="5" spans="1:9" x14ac:dyDescent="0.25">
      <c r="A5" s="16"/>
      <c r="B5" s="10"/>
      <c r="C5" s="7"/>
      <c r="D5" s="7"/>
      <c r="E5" s="7"/>
      <c r="F5" s="5"/>
      <c r="G5" s="6"/>
      <c r="H5" s="19">
        <f>(G6-G4)/(C6-C4)</f>
        <v>1900</v>
      </c>
      <c r="I5" s="2"/>
    </row>
    <row r="6" spans="1:9" x14ac:dyDescent="0.25">
      <c r="A6" s="20" t="s">
        <v>10</v>
      </c>
      <c r="B6" s="4">
        <v>7500</v>
      </c>
      <c r="C6" s="4">
        <v>2500</v>
      </c>
      <c r="D6" s="7">
        <f>B6*C6</f>
        <v>18750000</v>
      </c>
      <c r="E6" s="4">
        <f>E4</f>
        <v>3600</v>
      </c>
      <c r="F6" s="7">
        <f>E6*C6</f>
        <v>9000000</v>
      </c>
      <c r="G6" s="12">
        <f>D6-F6</f>
        <v>9750000</v>
      </c>
      <c r="H6" s="19"/>
      <c r="I6" s="2"/>
    </row>
    <row r="7" spans="1:9" x14ac:dyDescent="0.25">
      <c r="A7" s="20"/>
      <c r="B7" s="7"/>
      <c r="C7" s="7"/>
      <c r="D7" s="7"/>
      <c r="E7" s="7"/>
      <c r="F7" s="7"/>
      <c r="G7" s="12"/>
      <c r="H7" s="19">
        <f>(G8-G6)/(C8-C6)</f>
        <v>900</v>
      </c>
      <c r="I7" s="2"/>
    </row>
    <row r="8" spans="1:9" x14ac:dyDescent="0.25">
      <c r="A8" s="16" t="s">
        <v>11</v>
      </c>
      <c r="B8" s="4">
        <v>7000</v>
      </c>
      <c r="C8" s="4">
        <v>3000</v>
      </c>
      <c r="D8" s="7">
        <f>B8*C8</f>
        <v>21000000</v>
      </c>
      <c r="E8" s="4">
        <f>E4</f>
        <v>3600</v>
      </c>
      <c r="F8" s="7">
        <f>E8*C8</f>
        <v>10800000</v>
      </c>
      <c r="G8" s="12">
        <f>D8-F8</f>
        <v>10200000</v>
      </c>
      <c r="H8" s="19"/>
      <c r="I8" s="2"/>
    </row>
    <row r="9" spans="1:9" x14ac:dyDescent="0.25">
      <c r="A9" s="16"/>
      <c r="B9" s="7"/>
      <c r="C9" s="7"/>
      <c r="D9" s="7"/>
      <c r="E9" s="7"/>
      <c r="F9" s="7"/>
      <c r="G9" s="12"/>
      <c r="H9" s="19">
        <f>(G10-G8)/(C10-C8)</f>
        <v>-100</v>
      </c>
      <c r="I9" s="2"/>
    </row>
    <row r="10" spans="1:9" ht="15.75" thickBot="1" x14ac:dyDescent="0.3">
      <c r="A10" s="21" t="s">
        <v>12</v>
      </c>
      <c r="B10" s="22">
        <v>6500</v>
      </c>
      <c r="C10" s="22">
        <v>3500</v>
      </c>
      <c r="D10" s="23">
        <f>B10*C10</f>
        <v>22750000</v>
      </c>
      <c r="E10" s="22">
        <f>E8</f>
        <v>3600</v>
      </c>
      <c r="F10" s="23">
        <f>E10*C10</f>
        <v>12600000</v>
      </c>
      <c r="G10" s="24">
        <f>D10-F10</f>
        <v>10150000</v>
      </c>
      <c r="H10" s="25"/>
      <c r="I10" s="2"/>
    </row>
    <row r="11" spans="1:9" ht="15.75" thickBot="1" x14ac:dyDescent="0.3">
      <c r="I11" s="2"/>
    </row>
    <row r="12" spans="1:9" ht="15.75" thickBot="1" x14ac:dyDescent="0.3">
      <c r="A12" s="26" t="s">
        <v>8</v>
      </c>
      <c r="B12" s="11"/>
      <c r="I12" s="2"/>
    </row>
    <row r="13" spans="1:9" x14ac:dyDescent="0.25">
      <c r="A13" s="13"/>
      <c r="B13" s="14" t="s">
        <v>0</v>
      </c>
      <c r="C13" s="14" t="s">
        <v>1</v>
      </c>
      <c r="D13" s="14" t="s">
        <v>2</v>
      </c>
      <c r="E13" s="14" t="s">
        <v>3</v>
      </c>
      <c r="F13" s="14" t="s">
        <v>4</v>
      </c>
      <c r="G13" s="14" t="s">
        <v>5</v>
      </c>
      <c r="H13" s="15" t="s">
        <v>7</v>
      </c>
      <c r="I13" s="2"/>
    </row>
    <row r="14" spans="1:9" x14ac:dyDescent="0.25">
      <c r="A14" s="16"/>
      <c r="B14" s="8"/>
      <c r="C14" s="3"/>
      <c r="D14" s="3"/>
      <c r="E14" s="3"/>
      <c r="F14" s="3"/>
      <c r="G14" s="3"/>
      <c r="H14" s="17">
        <f>G15/C15</f>
        <v>2400</v>
      </c>
      <c r="I14" s="2"/>
    </row>
    <row r="15" spans="1:9" ht="15.75" thickBot="1" x14ac:dyDescent="0.3">
      <c r="A15" s="27" t="s">
        <v>13</v>
      </c>
      <c r="B15" s="28">
        <v>6000</v>
      </c>
      <c r="C15" s="22">
        <v>6000</v>
      </c>
      <c r="D15" s="29">
        <f>B15*C15</f>
        <v>36000000</v>
      </c>
      <c r="E15" s="22">
        <v>3600</v>
      </c>
      <c r="F15" s="29">
        <f>E15*C15</f>
        <v>21600000</v>
      </c>
      <c r="G15" s="30">
        <f>D15-F15</f>
        <v>14400000</v>
      </c>
      <c r="H15" s="31"/>
      <c r="I15" s="2"/>
    </row>
    <row r="16" spans="1:9" ht="15.75" thickBot="1" x14ac:dyDescent="0.3">
      <c r="I16" s="2"/>
    </row>
    <row r="17" spans="1:9" ht="15.75" thickBot="1" x14ac:dyDescent="0.3">
      <c r="A17" s="26" t="s">
        <v>14</v>
      </c>
      <c r="B17" s="11"/>
      <c r="I17" s="2"/>
    </row>
    <row r="18" spans="1:9" x14ac:dyDescent="0.25">
      <c r="A18" s="13"/>
      <c r="B18" s="14" t="s">
        <v>0</v>
      </c>
      <c r="C18" s="14" t="s">
        <v>1</v>
      </c>
      <c r="D18" s="14" t="s">
        <v>2</v>
      </c>
      <c r="E18" s="14" t="s">
        <v>3</v>
      </c>
      <c r="F18" s="14" t="s">
        <v>4</v>
      </c>
      <c r="G18" s="14" t="s">
        <v>5</v>
      </c>
      <c r="H18" s="15" t="s">
        <v>7</v>
      </c>
      <c r="I18" s="2"/>
    </row>
    <row r="19" spans="1:9" x14ac:dyDescent="0.25">
      <c r="A19" s="16"/>
      <c r="B19" s="8"/>
      <c r="C19" s="3"/>
      <c r="D19" s="3"/>
      <c r="E19" s="3"/>
      <c r="F19" s="3"/>
      <c r="G19" s="3"/>
      <c r="H19" s="17">
        <f>G20/C20</f>
        <v>1800</v>
      </c>
      <c r="I19" s="2"/>
    </row>
    <row r="20" spans="1:9" ht="15.75" thickBot="1" x14ac:dyDescent="0.3">
      <c r="A20" s="27" t="s">
        <v>13</v>
      </c>
      <c r="B20" s="28">
        <v>5600</v>
      </c>
      <c r="C20" s="22">
        <v>8000</v>
      </c>
      <c r="D20" s="29">
        <f>B20*C20</f>
        <v>44800000</v>
      </c>
      <c r="E20" s="22">
        <v>3800</v>
      </c>
      <c r="F20" s="29">
        <f>E20*C20</f>
        <v>30400000</v>
      </c>
      <c r="G20" s="30">
        <f>D20-F20</f>
        <v>14400000</v>
      </c>
      <c r="H20" s="31"/>
      <c r="I20"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Diagrammer</vt:lpstr>
      </vt:variant>
      <vt:variant>
        <vt:i4>1</vt:i4>
      </vt:variant>
    </vt:vector>
  </HeadingPairs>
  <TitlesOfParts>
    <vt:vector size="5" baseType="lpstr">
      <vt:lpstr>Simpel prisoptimering</vt:lpstr>
      <vt:lpstr>Prisoptimering 4 markeder</vt:lpstr>
      <vt:lpstr>Prisoptimering 2 markeder</vt:lpstr>
      <vt:lpstr>Prisopt</vt:lpstr>
      <vt:lpstr>graf 4 markeder difbidrag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Jesper Brygger</dc:creator>
  <cp:lastModifiedBy>Jesper Brygger</cp:lastModifiedBy>
  <cp:lastPrinted>2018-10-30T14:06:06Z</cp:lastPrinted>
  <dcterms:created xsi:type="dcterms:W3CDTF">2012-09-10T15:46:20Z</dcterms:created>
  <dcterms:modified xsi:type="dcterms:W3CDTF">2018-10-30T14:06:17Z</dcterms:modified>
</cp:coreProperties>
</file>