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rbejde\Roskilde Handelsskole\Filer\"/>
    </mc:Choice>
  </mc:AlternateContent>
  <bookViews>
    <workbookView xWindow="0" yWindow="0" windowWidth="20490" windowHeight="7320" firstSheet="1" activeTab="1"/>
  </bookViews>
  <sheets>
    <sheet name="Eksamensopgaven 9904 opgave 3" sheetId="1" r:id="rId1"/>
    <sheet name="Identisk genanskaffelse" sheetId="2" r:id="rId2"/>
    <sheet name="Diagram TG" sheetId="4" r:id="rId3"/>
  </sheets>
  <calcPr calcId="162913"/>
</workbook>
</file>

<file path=xl/calcChain.xml><?xml version="1.0" encoding="utf-8"?>
<calcChain xmlns="http://schemas.openxmlformats.org/spreadsheetml/2006/main">
  <c r="B5" i="1" l="1"/>
  <c r="B9" i="1"/>
  <c r="D9" i="1" s="1"/>
  <c r="G9" i="1" s="1"/>
  <c r="H9" i="1" s="1"/>
  <c r="I9" i="1" s="1"/>
  <c r="E9" i="1"/>
  <c r="J9" i="1"/>
  <c r="K9" i="1" s="1"/>
  <c r="A10" i="1"/>
  <c r="B10" i="1"/>
  <c r="D10" i="1" s="1"/>
  <c r="J10" i="1"/>
  <c r="K10" i="1" s="1"/>
  <c r="A11" i="1"/>
  <c r="A12" i="1" s="1"/>
  <c r="B11" i="1"/>
  <c r="D11" i="1" s="1"/>
  <c r="G11" i="1" s="1"/>
  <c r="H11" i="1" s="1"/>
  <c r="E11" i="1"/>
  <c r="J11" i="1"/>
  <c r="K11" i="1" s="1"/>
  <c r="B12" i="1"/>
  <c r="D12" i="1" s="1"/>
  <c r="B13" i="1"/>
  <c r="D13" i="1" s="1"/>
  <c r="G13" i="1" s="1"/>
  <c r="H13" i="1" s="1"/>
  <c r="E13" i="1"/>
  <c r="B14" i="1"/>
  <c r="D14" i="1" s="1"/>
  <c r="B15" i="1"/>
  <c r="D15" i="1" s="1"/>
  <c r="G15" i="1" s="1"/>
  <c r="H15" i="1" s="1"/>
  <c r="E15" i="1"/>
  <c r="B16" i="1"/>
  <c r="D16" i="1" s="1"/>
  <c r="B17" i="1"/>
  <c r="D17" i="1" s="1"/>
  <c r="G17" i="1" s="1"/>
  <c r="H17" i="1" s="1"/>
  <c r="E17" i="1"/>
  <c r="B18" i="1"/>
  <c r="D18" i="1" s="1"/>
  <c r="C4" i="2"/>
  <c r="B7" i="2"/>
  <c r="D7" i="2" s="1"/>
  <c r="J7" i="2"/>
  <c r="K7" i="2" s="1"/>
  <c r="A8" i="2"/>
  <c r="B8" i="2"/>
  <c r="D8" i="2" s="1"/>
  <c r="G8" i="2" s="1"/>
  <c r="H8" i="2" s="1"/>
  <c r="E8" i="2"/>
  <c r="J8" i="2"/>
  <c r="K8" i="2" s="1"/>
  <c r="A9" i="2"/>
  <c r="A10" i="2" s="1"/>
  <c r="B9" i="2"/>
  <c r="D9" i="2" s="1"/>
  <c r="J9" i="2"/>
  <c r="K9" i="2" s="1"/>
  <c r="B10" i="2"/>
  <c r="D10" i="2" s="1"/>
  <c r="G10" i="2" s="1"/>
  <c r="H10" i="2" s="1"/>
  <c r="E10" i="2"/>
  <c r="B11" i="2"/>
  <c r="D11" i="2" s="1"/>
  <c r="B12" i="2"/>
  <c r="D12" i="2" s="1"/>
  <c r="G12" i="2" s="1"/>
  <c r="H12" i="2" s="1"/>
  <c r="E12" i="2"/>
  <c r="B13" i="2"/>
  <c r="D13" i="2" s="1"/>
  <c r="L13" i="2"/>
  <c r="B14" i="2"/>
  <c r="D14" i="2" s="1"/>
  <c r="G14" i="2" s="1"/>
  <c r="H14" i="2" s="1"/>
  <c r="E14" i="2"/>
  <c r="L14" i="2"/>
  <c r="B15" i="2"/>
  <c r="D15" i="2" s="1"/>
  <c r="L15" i="2"/>
  <c r="B16" i="2"/>
  <c r="D16" i="2" s="1"/>
  <c r="G16" i="2" s="1"/>
  <c r="H16" i="2" s="1"/>
  <c r="E16" i="2"/>
  <c r="L16" i="2"/>
  <c r="G12" i="1" l="1"/>
  <c r="H12" i="1" s="1"/>
  <c r="A13" i="1"/>
  <c r="J12" i="1"/>
  <c r="K12" i="1" s="1"/>
  <c r="L9" i="1"/>
  <c r="G14" i="1"/>
  <c r="H14" i="1" s="1"/>
  <c r="G15" i="2"/>
  <c r="H15" i="2" s="1"/>
  <c r="G9" i="2"/>
  <c r="H9" i="2" s="1"/>
  <c r="G10" i="1"/>
  <c r="H10" i="1" s="1"/>
  <c r="I10" i="1" s="1"/>
  <c r="G13" i="2"/>
  <c r="H13" i="2" s="1"/>
  <c r="J10" i="2"/>
  <c r="K10" i="2" s="1"/>
  <c r="A11" i="2"/>
  <c r="E13" i="2"/>
  <c r="E10" i="1"/>
  <c r="E15" i="2"/>
  <c r="E11" i="2"/>
  <c r="G11" i="2" s="1"/>
  <c r="H11" i="2" s="1"/>
  <c r="E9" i="2"/>
  <c r="E7" i="2"/>
  <c r="G7" i="2" s="1"/>
  <c r="H7" i="2" s="1"/>
  <c r="I7" i="2" s="1"/>
  <c r="E18" i="1"/>
  <c r="E16" i="1"/>
  <c r="G16" i="1" s="1"/>
  <c r="H16" i="1" s="1"/>
  <c r="E14" i="1"/>
  <c r="E12" i="1"/>
  <c r="I11" i="1" l="1"/>
  <c r="L10" i="1"/>
  <c r="I8" i="2"/>
  <c r="L7" i="2"/>
  <c r="A12" i="2"/>
  <c r="J11" i="2"/>
  <c r="K11" i="2" s="1"/>
  <c r="A14" i="1"/>
  <c r="J13" i="1"/>
  <c r="K13" i="1" s="1"/>
  <c r="A13" i="2" l="1"/>
  <c r="J12" i="2"/>
  <c r="K12" i="2" s="1"/>
  <c r="I9" i="2"/>
  <c r="L8" i="2"/>
  <c r="A15" i="1"/>
  <c r="J14" i="1"/>
  <c r="K14" i="1" s="1"/>
  <c r="I12" i="1"/>
  <c r="L11" i="1"/>
  <c r="A16" i="1" l="1"/>
  <c r="J15" i="1"/>
  <c r="K15" i="1" s="1"/>
  <c r="A14" i="2"/>
  <c r="J13" i="2"/>
  <c r="K13" i="2" s="1"/>
  <c r="I13" i="1"/>
  <c r="L12" i="1"/>
  <c r="I10" i="2"/>
  <c r="L9" i="2"/>
  <c r="J14" i="2" l="1"/>
  <c r="K14" i="2" s="1"/>
  <c r="A15" i="2"/>
  <c r="I14" i="1"/>
  <c r="L13" i="1"/>
  <c r="A17" i="1"/>
  <c r="J16" i="1"/>
  <c r="K16" i="1" s="1"/>
  <c r="I11" i="2"/>
  <c r="L10" i="2"/>
  <c r="A18" i="1" l="1"/>
  <c r="J17" i="1"/>
  <c r="K17" i="1" s="1"/>
  <c r="I15" i="1"/>
  <c r="L14" i="1"/>
  <c r="A16" i="2"/>
  <c r="J16" i="2" s="1"/>
  <c r="K16" i="2" s="1"/>
  <c r="J15" i="2"/>
  <c r="K15" i="2" s="1"/>
  <c r="I12" i="2"/>
  <c r="L11" i="2"/>
  <c r="I13" i="2" l="1"/>
  <c r="I14" i="2" s="1"/>
  <c r="I15" i="2" s="1"/>
  <c r="I16" i="2" s="1"/>
  <c r="L12" i="2"/>
  <c r="D29" i="2" s="1"/>
  <c r="I16" i="1"/>
  <c r="L15" i="1"/>
  <c r="I17" i="1" l="1"/>
  <c r="L17" i="1" s="1"/>
  <c r="L16" i="1"/>
  <c r="F21" i="2"/>
  <c r="F25" i="2"/>
  <c r="F26" i="2"/>
  <c r="F24" i="2"/>
  <c r="F22" i="2"/>
  <c r="F19" i="2"/>
  <c r="F23" i="2"/>
  <c r="F27" i="2"/>
  <c r="F20" i="2"/>
  <c r="F28" i="2"/>
  <c r="F29" i="2" l="1"/>
</calcChain>
</file>

<file path=xl/comments1.xml><?xml version="1.0" encoding="utf-8"?>
<comments xmlns="http://schemas.openxmlformats.org/spreadsheetml/2006/main">
  <authors>
    <author>Jesper Brygger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Indsæt rentesatsen som en procent:
10% = 10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5% =   5</t>
        </r>
      </text>
    </comment>
  </commentList>
</comments>
</file>

<file path=xl/sharedStrings.xml><?xml version="1.0" encoding="utf-8"?>
<sst xmlns="http://schemas.openxmlformats.org/spreadsheetml/2006/main" count="32" uniqueCount="22">
  <si>
    <t>Reinvestering i identisk anlæg</t>
  </si>
  <si>
    <t>årlig rente</t>
  </si>
  <si>
    <t xml:space="preserve">år </t>
  </si>
  <si>
    <t>Anskaffelsespris</t>
  </si>
  <si>
    <t>Værdi primo</t>
  </si>
  <si>
    <t>Scrapværdi (ultimo)</t>
  </si>
  <si>
    <t>Værdinedgang (tab)</t>
  </si>
  <si>
    <t>Rente af realisationsværdi</t>
  </si>
  <si>
    <t>Drift og vedligeholdelse omk.</t>
  </si>
  <si>
    <t>Årlige omkostninger</t>
  </si>
  <si>
    <t>Årlige omk nutidsværdi</t>
  </si>
  <si>
    <t>AKK.Årlig omk nutidsværdi</t>
  </si>
  <si>
    <t>TG pr. år</t>
  </si>
  <si>
    <t>r+1</t>
  </si>
  <si>
    <t>Værdi nedgang (tab)</t>
  </si>
  <si>
    <t>Årlige omk.</t>
  </si>
  <si>
    <t xml:space="preserve">Reinvestering i identisk anlæg </t>
  </si>
  <si>
    <t>Indtast kun i de farvede felter</t>
  </si>
  <si>
    <t>Rente af realisations-værdi</t>
  </si>
  <si>
    <t>Skift hvor TG har sit minimum.</t>
  </si>
  <si>
    <t xml:space="preserve">efter 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</si>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</sst>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applyFont="1" applyFill="1"/>
    <xf numFmtId="9" fontId="2" fillId="2" borderId="0" xfId="0" applyNumberFormat="1" applyFont="1" applyFill="1"/>
    <xf numFmtId="2" fontId="2" fillId="2" borderId="0" xfId="0" applyNumberFormat="1" applyFont="1" applyFill="1"/>
    <xf numFmtId="165" fontId="2" fillId="2" borderId="0" xfId="1" applyNumberFormat="1" applyFont="1" applyFill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4" fontId="0" fillId="0" borderId="1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0" fillId="0" borderId="5" xfId="0" applyBorder="1"/>
    <xf numFmtId="165" fontId="3" fillId="0" borderId="6" xfId="1" applyNumberFormat="1" applyFont="1" applyBorder="1"/>
    <xf numFmtId="0" fontId="0" fillId="0" borderId="7" xfId="0" applyBorder="1"/>
    <xf numFmtId="165" fontId="0" fillId="0" borderId="8" xfId="1" applyNumberFormat="1" applyFont="1" applyBorder="1"/>
    <xf numFmtId="165" fontId="0" fillId="2" borderId="8" xfId="1" applyNumberFormat="1" applyFont="1" applyFill="1" applyBorder="1"/>
    <xf numFmtId="165" fontId="0" fillId="0" borderId="9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9" fontId="0" fillId="3" borderId="0" xfId="0" applyNumberFormat="1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2" fontId="0" fillId="0" borderId="0" xfId="0" applyNumberFormat="1" applyBorder="1"/>
    <xf numFmtId="0" fontId="0" fillId="0" borderId="10" xfId="0" applyBorder="1" applyAlignment="1">
      <alignment wrapText="1"/>
    </xf>
    <xf numFmtId="0" fontId="0" fillId="0" borderId="1" xfId="0" applyBorder="1"/>
    <xf numFmtId="165" fontId="0" fillId="3" borderId="1" xfId="1" applyNumberFormat="1" applyFont="1" applyFill="1" applyBorder="1" applyProtection="1">
      <protection locked="0"/>
    </xf>
    <xf numFmtId="165" fontId="0" fillId="0" borderId="1" xfId="0" applyNumberFormat="1" applyBorder="1"/>
    <xf numFmtId="0" fontId="0" fillId="3" borderId="1" xfId="0" applyFill="1" applyBorder="1" applyProtection="1">
      <protection locked="0"/>
    </xf>
    <xf numFmtId="2" fontId="0" fillId="0" borderId="1" xfId="0" applyNumberFormat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165" fontId="0" fillId="0" borderId="6" xfId="0" applyNumberFormat="1" applyBorder="1"/>
    <xf numFmtId="165" fontId="0" fillId="3" borderId="8" xfId="1" applyNumberFormat="1" applyFont="1" applyFill="1" applyBorder="1" applyProtection="1">
      <protection locked="0"/>
    </xf>
    <xf numFmtId="165" fontId="0" fillId="0" borderId="8" xfId="0" applyNumberFormat="1" applyBorder="1"/>
    <xf numFmtId="0" fontId="0" fillId="3" borderId="8" xfId="0" applyFill="1" applyBorder="1" applyProtection="1">
      <protection locked="0"/>
    </xf>
    <xf numFmtId="2" fontId="0" fillId="0" borderId="8" xfId="0" applyNumberFormat="1" applyBorder="1"/>
    <xf numFmtId="0" fontId="0" fillId="0" borderId="8" xfId="0" applyBorder="1"/>
    <xf numFmtId="165" fontId="0" fillId="0" borderId="9" xfId="0" applyNumberFormat="1" applyBorder="1"/>
    <xf numFmtId="165" fontId="0" fillId="0" borderId="0" xfId="0" applyNumberFormat="1"/>
    <xf numFmtId="0" fontId="8" fillId="0" borderId="0" xfId="0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1">
    <dxf>
      <font>
        <condense val="0"/>
        <extend val="0"/>
        <u val="double"/>
        <color indexed="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914167528438468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8593588417786964E-2"/>
          <c:y val="0.11525423728813559"/>
          <c:w val="0.84798345398138575"/>
          <c:h val="0.81525423728813562"/>
        </c:manualLayout>
      </c:layout>
      <c:lineChart>
        <c:grouping val="standard"/>
        <c:varyColors val="0"/>
        <c:ser>
          <c:idx val="0"/>
          <c:order val="0"/>
          <c:tx>
            <c:v>TG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'Eksamensopgaven 9904 opgave 3'!$L$9:$L$17</c:f>
              <c:numCache>
                <c:formatCode>_(* #,##0_);_(* \(#,##0\);_(* "-"??_);_(@_)</c:formatCode>
                <c:ptCount val="9"/>
                <c:pt idx="0">
                  <c:v>580000</c:v>
                </c:pt>
                <c:pt idx="1">
                  <c:v>570000</c:v>
                </c:pt>
                <c:pt idx="2">
                  <c:v>564864.04833836854</c:v>
                </c:pt>
                <c:pt idx="3">
                  <c:v>561984.48610213329</c:v>
                </c:pt>
                <c:pt idx="4">
                  <c:v>560430.95117197104</c:v>
                </c:pt>
                <c:pt idx="5">
                  <c:v>560310.29302932625</c:v>
                </c:pt>
                <c:pt idx="6">
                  <c:v>561384.34418437269</c:v>
                </c:pt>
                <c:pt idx="7">
                  <c:v>516623.12059524271</c:v>
                </c:pt>
                <c:pt idx="8">
                  <c:v>478578.71549633949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5-4011-B99A-17CD35E1C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085624"/>
        <c:axId val="1"/>
      </c:lineChart>
      <c:catAx>
        <c:axId val="38608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8608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7952430196484"/>
          <c:y val="0.5050847457627119"/>
          <c:w val="5.7911065149948295E-2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1304" cy="563217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D8" sqref="D8"/>
    </sheetView>
  </sheetViews>
  <sheetFormatPr defaultRowHeight="12.75" x14ac:dyDescent="0.2"/>
  <cols>
    <col min="1" max="1" width="10.42578125" customWidth="1"/>
    <col min="2" max="2" width="13" bestFit="1" customWidth="1"/>
    <col min="3" max="3" width="13.140625" customWidth="1"/>
    <col min="4" max="4" width="10.28515625" customWidth="1"/>
    <col min="5" max="5" width="10.42578125" customWidth="1"/>
    <col min="6" max="6" width="15.28515625" customWidth="1"/>
    <col min="7" max="7" width="10.7109375" customWidth="1"/>
    <col min="8" max="8" width="12.140625" customWidth="1"/>
    <col min="9" max="9" width="14.140625" customWidth="1"/>
    <col min="10" max="11" width="5.7109375" bestFit="1" customWidth="1"/>
    <col min="12" max="12" width="11.28515625" bestFit="1" customWidth="1"/>
  </cols>
  <sheetData>
    <row r="1" spans="1:12" ht="23.25" x14ac:dyDescent="0.35">
      <c r="A1" s="3" t="s">
        <v>16</v>
      </c>
    </row>
    <row r="2" spans="1:12" x14ac:dyDescent="0.2">
      <c r="A2" s="2" t="s">
        <v>17</v>
      </c>
    </row>
    <row r="4" spans="1:12" x14ac:dyDescent="0.2">
      <c r="A4" s="2" t="s">
        <v>1</v>
      </c>
      <c r="B4" s="6">
        <v>0.1</v>
      </c>
      <c r="C4" s="2"/>
      <c r="D4" s="2" t="s">
        <v>3</v>
      </c>
      <c r="E4" s="2"/>
      <c r="F4" s="8">
        <v>1800000</v>
      </c>
    </row>
    <row r="5" spans="1:12" x14ac:dyDescent="0.2">
      <c r="A5" s="2" t="s">
        <v>13</v>
      </c>
      <c r="B5" s="7">
        <f>B4/1+1</f>
        <v>1.1000000000000001</v>
      </c>
      <c r="C5" s="2"/>
      <c r="D5" s="2"/>
      <c r="E5" s="2"/>
      <c r="F5" s="2"/>
    </row>
    <row r="6" spans="1:12" x14ac:dyDescent="0.2">
      <c r="A6" s="2"/>
      <c r="B6" s="4"/>
      <c r="C6" s="5"/>
      <c r="D6" s="2"/>
      <c r="E6" s="2"/>
      <c r="F6" s="2"/>
    </row>
    <row r="7" spans="1:12" ht="13.5" thickBot="1" x14ac:dyDescent="0.25"/>
    <row r="8" spans="1:12" ht="38.25" x14ac:dyDescent="0.2">
      <c r="A8" s="12" t="s">
        <v>2</v>
      </c>
      <c r="B8" s="13" t="s">
        <v>4</v>
      </c>
      <c r="C8" s="14" t="s">
        <v>5</v>
      </c>
      <c r="D8" s="15" t="s">
        <v>14</v>
      </c>
      <c r="E8" s="15" t="s">
        <v>7</v>
      </c>
      <c r="F8" s="15" t="s">
        <v>8</v>
      </c>
      <c r="G8" s="15" t="s">
        <v>15</v>
      </c>
      <c r="H8" s="15" t="s">
        <v>10</v>
      </c>
      <c r="I8" s="15" t="s">
        <v>11</v>
      </c>
      <c r="J8" s="13"/>
      <c r="K8" s="13"/>
      <c r="L8" s="16" t="s">
        <v>12</v>
      </c>
    </row>
    <row r="9" spans="1:12" x14ac:dyDescent="0.2">
      <c r="A9" s="17">
        <v>1</v>
      </c>
      <c r="B9" s="9">
        <f>F4</f>
        <v>1800000</v>
      </c>
      <c r="C9" s="10">
        <v>1400000</v>
      </c>
      <c r="D9" s="9">
        <f>B9-C9</f>
        <v>400000</v>
      </c>
      <c r="E9" s="9">
        <f>B9*$B$4</f>
        <v>180000</v>
      </c>
      <c r="F9" s="10">
        <v>0</v>
      </c>
      <c r="G9" s="9">
        <f>SUM(D9:F9)</f>
        <v>580000</v>
      </c>
      <c r="H9" s="9">
        <f>NPV(B4,G9)</f>
        <v>527272.72727272718</v>
      </c>
      <c r="I9" s="9">
        <f>H9</f>
        <v>527272.72727272718</v>
      </c>
      <c r="J9" s="11">
        <f>(POWER($B$5,A9)-1)/((POWER($B$5,A9)*($B$5-1)))</f>
        <v>0.90909090909090895</v>
      </c>
      <c r="K9" s="11">
        <f>POWER(J9,-1)</f>
        <v>1.1000000000000001</v>
      </c>
      <c r="L9" s="18">
        <f t="shared" ref="L9:L17" si="0">(K9*I9)</f>
        <v>580000</v>
      </c>
    </row>
    <row r="10" spans="1:12" x14ac:dyDescent="0.2">
      <c r="A10" s="17">
        <f>A9+1</f>
        <v>2</v>
      </c>
      <c r="B10" s="9">
        <f>C9</f>
        <v>1400000</v>
      </c>
      <c r="C10" s="10">
        <v>1020000</v>
      </c>
      <c r="D10" s="9">
        <f t="shared" ref="D10:D18" si="1">B10-C10</f>
        <v>380000</v>
      </c>
      <c r="E10" s="9">
        <f t="shared" ref="E10:E18" si="2">B10*$B$4</f>
        <v>140000</v>
      </c>
      <c r="F10" s="10">
        <v>39000</v>
      </c>
      <c r="G10" s="9">
        <f t="shared" ref="G10:G17" si="3">SUM(D10:F10)</f>
        <v>559000</v>
      </c>
      <c r="H10" s="9">
        <f>NPV($B$4,0,G10)</f>
        <v>461983.4710743801</v>
      </c>
      <c r="I10" s="9">
        <f>I9+H10</f>
        <v>989256.19834710727</v>
      </c>
      <c r="J10" s="11">
        <f>(POWER($B$5,A10)-1)/((POWER($B$5,A10)*($B$5-1)))</f>
        <v>1.7355371900826444</v>
      </c>
      <c r="K10" s="11">
        <f>POWER(J10,-1)</f>
        <v>0.57619047619047625</v>
      </c>
      <c r="L10" s="18">
        <f t="shared" si="0"/>
        <v>570000</v>
      </c>
    </row>
    <row r="11" spans="1:12" x14ac:dyDescent="0.2">
      <c r="A11" s="17">
        <f t="shared" ref="A11:A18" si="4">A10+1</f>
        <v>3</v>
      </c>
      <c r="B11" s="9">
        <f t="shared" ref="B11:B18" si="5">C10</f>
        <v>1020000</v>
      </c>
      <c r="C11" s="10">
        <v>645000</v>
      </c>
      <c r="D11" s="9">
        <f t="shared" si="1"/>
        <v>375000</v>
      </c>
      <c r="E11" s="9">
        <f t="shared" si="2"/>
        <v>102000</v>
      </c>
      <c r="F11" s="10">
        <v>76000</v>
      </c>
      <c r="G11" s="9">
        <f t="shared" si="3"/>
        <v>553000</v>
      </c>
      <c r="H11" s="9">
        <f>NPV($B$4,0,0,G11)</f>
        <v>415477.08489857242</v>
      </c>
      <c r="I11" s="9">
        <f t="shared" ref="I11:I17" si="6">I10+H11</f>
        <v>1404733.2832456797</v>
      </c>
      <c r="J11" s="11">
        <f t="shared" ref="J11:J17" si="7">(POWER($B$5,A11)-1)/((POWER($B$5,A11)*($B$5-1)))</f>
        <v>2.4868519909842224</v>
      </c>
      <c r="K11" s="11">
        <f t="shared" ref="K11:K17" si="8">POWER(J11,-1)</f>
        <v>0.40211480362537766</v>
      </c>
      <c r="L11" s="18">
        <f t="shared" si="0"/>
        <v>564864.04833836854</v>
      </c>
    </row>
    <row r="12" spans="1:12" x14ac:dyDescent="0.2">
      <c r="A12" s="17">
        <f t="shared" si="4"/>
        <v>4</v>
      </c>
      <c r="B12" s="9">
        <f t="shared" si="5"/>
        <v>645000</v>
      </c>
      <c r="C12" s="10">
        <v>395000</v>
      </c>
      <c r="D12" s="9">
        <f t="shared" si="1"/>
        <v>250000</v>
      </c>
      <c r="E12" s="9">
        <f t="shared" si="2"/>
        <v>64500</v>
      </c>
      <c r="F12" s="10">
        <v>237000</v>
      </c>
      <c r="G12" s="9">
        <f t="shared" si="3"/>
        <v>551500</v>
      </c>
      <c r="H12" s="9">
        <f>NPV($B$4,0,0,0,G12)</f>
        <v>376681.92063383636</v>
      </c>
      <c r="I12" s="9">
        <f t="shared" si="6"/>
        <v>1781415.2038795161</v>
      </c>
      <c r="J12" s="11">
        <f t="shared" si="7"/>
        <v>3.1698654463492919</v>
      </c>
      <c r="K12" s="11">
        <f t="shared" si="8"/>
        <v>0.31547080370609792</v>
      </c>
      <c r="L12" s="18">
        <f t="shared" si="0"/>
        <v>561984.48610213329</v>
      </c>
    </row>
    <row r="13" spans="1:12" x14ac:dyDescent="0.2">
      <c r="A13" s="17">
        <f t="shared" si="4"/>
        <v>5</v>
      </c>
      <c r="B13" s="9">
        <f t="shared" si="5"/>
        <v>395000</v>
      </c>
      <c r="C13" s="10">
        <v>245000</v>
      </c>
      <c r="D13" s="9">
        <f t="shared" si="1"/>
        <v>150000</v>
      </c>
      <c r="E13" s="9">
        <f t="shared" si="2"/>
        <v>39500</v>
      </c>
      <c r="F13" s="10">
        <v>363000</v>
      </c>
      <c r="G13" s="9">
        <f t="shared" si="3"/>
        <v>552500</v>
      </c>
      <c r="H13" s="9">
        <f>NPV($B$4,0,0,0,0,G13)</f>
        <v>343059.03099018306</v>
      </c>
      <c r="I13" s="9">
        <f t="shared" si="6"/>
        <v>2124474.234869699</v>
      </c>
      <c r="J13" s="11">
        <f t="shared" si="7"/>
        <v>3.7907867694084469</v>
      </c>
      <c r="K13" s="11">
        <f t="shared" si="8"/>
        <v>0.26379748079474546</v>
      </c>
      <c r="L13" s="18">
        <f t="shared" si="0"/>
        <v>560430.95117197104</v>
      </c>
    </row>
    <row r="14" spans="1:12" x14ac:dyDescent="0.2">
      <c r="A14" s="17">
        <f t="shared" si="4"/>
        <v>6</v>
      </c>
      <c r="B14" s="9">
        <f t="shared" si="5"/>
        <v>245000</v>
      </c>
      <c r="C14" s="10">
        <v>145000</v>
      </c>
      <c r="D14" s="9">
        <f t="shared" si="1"/>
        <v>100000</v>
      </c>
      <c r="E14" s="9">
        <f t="shared" si="2"/>
        <v>24500</v>
      </c>
      <c r="F14" s="10">
        <v>435000</v>
      </c>
      <c r="G14" s="9">
        <f t="shared" si="3"/>
        <v>559500</v>
      </c>
      <c r="H14" s="9">
        <f>NPV($B$4,0,0,0,0,0,G14)</f>
        <v>315823.16386508825</v>
      </c>
      <c r="I14" s="9">
        <f t="shared" si="6"/>
        <v>2440297.3987347875</v>
      </c>
      <c r="J14" s="11">
        <f t="shared" si="7"/>
        <v>4.3552606994622245</v>
      </c>
      <c r="K14" s="11">
        <f t="shared" si="8"/>
        <v>0.22960738036266742</v>
      </c>
      <c r="L14" s="18">
        <f t="shared" si="0"/>
        <v>560310.29302932625</v>
      </c>
    </row>
    <row r="15" spans="1:12" x14ac:dyDescent="0.2">
      <c r="A15" s="17">
        <f t="shared" si="4"/>
        <v>7</v>
      </c>
      <c r="B15" s="9">
        <f t="shared" si="5"/>
        <v>145000</v>
      </c>
      <c r="C15" s="10">
        <v>45000</v>
      </c>
      <c r="D15" s="9">
        <f t="shared" si="1"/>
        <v>100000</v>
      </c>
      <c r="E15" s="9">
        <f t="shared" si="2"/>
        <v>14500</v>
      </c>
      <c r="F15" s="10">
        <v>456000</v>
      </c>
      <c r="G15" s="9">
        <f t="shared" si="3"/>
        <v>570500</v>
      </c>
      <c r="H15" s="9">
        <f>NPV($B$4,0,0,0,0,0,0,G15)</f>
        <v>292756.70645061799</v>
      </c>
      <c r="I15" s="9">
        <f t="shared" si="6"/>
        <v>2733054.1051854054</v>
      </c>
      <c r="J15" s="11">
        <f t="shared" si="7"/>
        <v>4.8684188176929313</v>
      </c>
      <c r="K15" s="11">
        <f t="shared" si="8"/>
        <v>0.20540549970059574</v>
      </c>
      <c r="L15" s="18">
        <f t="shared" si="0"/>
        <v>561384.34418437269</v>
      </c>
    </row>
    <row r="16" spans="1:12" x14ac:dyDescent="0.2">
      <c r="A16" s="17">
        <f t="shared" si="4"/>
        <v>8</v>
      </c>
      <c r="B16" s="9">
        <f t="shared" si="5"/>
        <v>45000</v>
      </c>
      <c r="C16" s="10">
        <v>0</v>
      </c>
      <c r="D16" s="9">
        <f t="shared" si="1"/>
        <v>45000</v>
      </c>
      <c r="E16" s="9">
        <f t="shared" si="2"/>
        <v>4500</v>
      </c>
      <c r="F16" s="10"/>
      <c r="G16" s="9">
        <f t="shared" si="3"/>
        <v>49500</v>
      </c>
      <c r="H16" s="9">
        <f>NPV($B$4,0,0,0,0,0,0,0,G16)</f>
        <v>23092.115320381785</v>
      </c>
      <c r="I16" s="9">
        <f t="shared" si="6"/>
        <v>2756146.2205057871</v>
      </c>
      <c r="J16" s="11">
        <f t="shared" si="7"/>
        <v>5.3349261979026634</v>
      </c>
      <c r="K16" s="11">
        <f t="shared" si="8"/>
        <v>0.18744401757481355</v>
      </c>
      <c r="L16" s="18">
        <f t="shared" si="0"/>
        <v>516623.12059524271</v>
      </c>
    </row>
    <row r="17" spans="1:12" x14ac:dyDescent="0.2">
      <c r="A17" s="17">
        <f t="shared" si="4"/>
        <v>9</v>
      </c>
      <c r="B17" s="9">
        <f t="shared" si="5"/>
        <v>0</v>
      </c>
      <c r="C17" s="10">
        <v>0</v>
      </c>
      <c r="D17" s="9">
        <f t="shared" si="1"/>
        <v>0</v>
      </c>
      <c r="E17" s="9">
        <f t="shared" si="2"/>
        <v>0</v>
      </c>
      <c r="F17" s="10"/>
      <c r="G17" s="9">
        <f t="shared" si="3"/>
        <v>0</v>
      </c>
      <c r="H17" s="9">
        <f>NPV($B$4,0,0,0,0,0,0,0,0,G17)</f>
        <v>0</v>
      </c>
      <c r="I17" s="9">
        <f t="shared" si="6"/>
        <v>2756146.2205057871</v>
      </c>
      <c r="J17" s="11">
        <f t="shared" si="7"/>
        <v>5.7590238162751479</v>
      </c>
      <c r="K17" s="11">
        <f t="shared" si="8"/>
        <v>0.17364053907434357</v>
      </c>
      <c r="L17" s="18">
        <f t="shared" si="0"/>
        <v>478578.71549633949</v>
      </c>
    </row>
    <row r="18" spans="1:12" ht="13.5" thickBot="1" x14ac:dyDescent="0.25">
      <c r="A18" s="19">
        <f t="shared" si="4"/>
        <v>10</v>
      </c>
      <c r="B18" s="20">
        <f t="shared" si="5"/>
        <v>0</v>
      </c>
      <c r="C18" s="21">
        <v>0</v>
      </c>
      <c r="D18" s="20">
        <f t="shared" si="1"/>
        <v>0</v>
      </c>
      <c r="E18" s="20">
        <f t="shared" si="2"/>
        <v>0</v>
      </c>
      <c r="F18" s="21"/>
      <c r="G18" s="20"/>
      <c r="H18" s="20"/>
      <c r="I18" s="20"/>
      <c r="J18" s="20"/>
      <c r="K18" s="20"/>
      <c r="L18" s="22"/>
    </row>
    <row r="21" spans="1:12" x14ac:dyDescent="0.2">
      <c r="C21" s="1"/>
    </row>
  </sheetData>
  <conditionalFormatting sqref="L9:L17">
    <cfRule type="cellIs" dxfId="0" priority="1" stopIfTrue="1" operator="lessThan">
      <formula>$L$13</formula>
    </cfRule>
  </conditionalFormatting>
  <pageMargins left="0.75" right="0.75" top="1" bottom="1" header="0.5" footer="0.5"/>
  <pageSetup paperSize="9" scale="9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80" workbookViewId="0"/>
  </sheetViews>
  <sheetFormatPr defaultRowHeight="12.75" x14ac:dyDescent="0.2"/>
  <cols>
    <col min="1" max="1" width="3.5703125" customWidth="1"/>
    <col min="2" max="2" width="12.85546875" customWidth="1"/>
    <col min="3" max="3" width="17.7109375" customWidth="1"/>
    <col min="4" max="4" width="18.7109375" customWidth="1"/>
    <col min="5" max="5" width="13.28515625" customWidth="1"/>
    <col min="6" max="6" width="14.140625" customWidth="1"/>
    <col min="7" max="7" width="13.42578125" customWidth="1"/>
    <col min="8" max="8" width="13.85546875" customWidth="1"/>
    <col min="9" max="9" width="15" customWidth="1"/>
    <col min="10" max="10" width="10.85546875" hidden="1" customWidth="1"/>
    <col min="11" max="11" width="13" hidden="1" customWidth="1"/>
    <col min="12" max="12" width="12.85546875" customWidth="1"/>
  </cols>
  <sheetData>
    <row r="1" spans="1:12" ht="15.75" x14ac:dyDescent="0.25">
      <c r="A1" s="46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">
      <c r="A3" s="25" t="s">
        <v>1</v>
      </c>
      <c r="B3" s="25"/>
      <c r="C3" s="26">
        <v>0.18</v>
      </c>
      <c r="D3" s="25" t="s">
        <v>3</v>
      </c>
      <c r="E3" s="25"/>
      <c r="F3" s="27">
        <v>1500000</v>
      </c>
      <c r="G3" s="25"/>
      <c r="H3" s="25"/>
      <c r="I3" s="25"/>
      <c r="J3" s="25"/>
      <c r="K3" s="25"/>
      <c r="L3" s="25"/>
    </row>
    <row r="4" spans="1:12" hidden="1" x14ac:dyDescent="0.2">
      <c r="A4" s="25" t="s">
        <v>13</v>
      </c>
      <c r="B4" s="25"/>
      <c r="C4" s="28">
        <f>C3/1+1</f>
        <v>1.18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3.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38.25" x14ac:dyDescent="0.2">
      <c r="A6" s="35" t="s">
        <v>2</v>
      </c>
      <c r="B6" s="23" t="s">
        <v>4</v>
      </c>
      <c r="C6" s="36" t="s">
        <v>5</v>
      </c>
      <c r="D6" s="23" t="s">
        <v>6</v>
      </c>
      <c r="E6" s="37" t="s">
        <v>18</v>
      </c>
      <c r="F6" s="29" t="s">
        <v>8</v>
      </c>
      <c r="G6" s="37" t="s">
        <v>9</v>
      </c>
      <c r="H6" s="29" t="s">
        <v>10</v>
      </c>
      <c r="I6" s="37" t="s">
        <v>11</v>
      </c>
      <c r="J6" s="23"/>
      <c r="K6" s="23"/>
      <c r="L6" s="24" t="s">
        <v>12</v>
      </c>
    </row>
    <row r="7" spans="1:12" x14ac:dyDescent="0.2">
      <c r="A7" s="17">
        <v>1</v>
      </c>
      <c r="B7" s="9">
        <f>F3</f>
        <v>1500000</v>
      </c>
      <c r="C7" s="31">
        <v>1125000</v>
      </c>
      <c r="D7" s="9">
        <f>B7-C7</f>
        <v>375000</v>
      </c>
      <c r="E7" s="32">
        <f t="shared" ref="E7:E16" si="0">B7*$C$3</f>
        <v>270000</v>
      </c>
      <c r="F7" s="33">
        <v>575000</v>
      </c>
      <c r="G7" s="32">
        <f>SUM(D7:F7)</f>
        <v>1220000</v>
      </c>
      <c r="H7" s="9">
        <f>NPV(C3,G7)</f>
        <v>1033898.3050847459</v>
      </c>
      <c r="I7" s="9">
        <f>H7</f>
        <v>1033898.3050847459</v>
      </c>
      <c r="J7" s="34">
        <f t="shared" ref="J7:J16" si="1">(POWER($C$4,A7)-1)/((POWER($C$4,A7)*($C$4-1)))</f>
        <v>0.84745762711864403</v>
      </c>
      <c r="K7" s="30">
        <f>POWER(J7,-1)</f>
        <v>1.1800000000000002</v>
      </c>
      <c r="L7" s="38">
        <f>IF(F7=0,FALSE,K7*I7)</f>
        <v>1220000.0000000002</v>
      </c>
    </row>
    <row r="8" spans="1:12" x14ac:dyDescent="0.2">
      <c r="A8" s="17">
        <f>A7+1</f>
        <v>2</v>
      </c>
      <c r="B8" s="9">
        <f>C7</f>
        <v>1125000</v>
      </c>
      <c r="C8" s="31">
        <v>844000</v>
      </c>
      <c r="D8" s="9">
        <f t="shared" ref="D8:D16" si="2">B8-C8</f>
        <v>281000</v>
      </c>
      <c r="E8" s="32">
        <f t="shared" si="0"/>
        <v>202500</v>
      </c>
      <c r="F8" s="33">
        <v>575000</v>
      </c>
      <c r="G8" s="32">
        <f t="shared" ref="G8:G16" si="3">SUM(D8:F8)</f>
        <v>1058500</v>
      </c>
      <c r="H8" s="9">
        <f>NPV($C$3,0,G8)</f>
        <v>760198.21890261432</v>
      </c>
      <c r="I8" s="9">
        <f>I7+H8</f>
        <v>1794096.5239873603</v>
      </c>
      <c r="J8" s="34">
        <f t="shared" si="1"/>
        <v>1.5656420568802067</v>
      </c>
      <c r="K8" s="30">
        <f>POWER(J8,-1)</f>
        <v>0.6387155963302753</v>
      </c>
      <c r="L8" s="38">
        <f t="shared" ref="L8:L16" si="4">IF(F8=0,FALSE,K8*I8)</f>
        <v>1145917.4311926609</v>
      </c>
    </row>
    <row r="9" spans="1:12" x14ac:dyDescent="0.2">
      <c r="A9" s="17">
        <f t="shared" ref="A9:A16" si="5">A8+1</f>
        <v>3</v>
      </c>
      <c r="B9" s="9">
        <f t="shared" ref="B9:B16" si="6">C8</f>
        <v>844000</v>
      </c>
      <c r="C9" s="31">
        <v>633000</v>
      </c>
      <c r="D9" s="9">
        <f t="shared" si="2"/>
        <v>211000</v>
      </c>
      <c r="E9" s="32">
        <f t="shared" si="0"/>
        <v>151920</v>
      </c>
      <c r="F9" s="33">
        <v>650000</v>
      </c>
      <c r="G9" s="32">
        <f t="shared" si="3"/>
        <v>1012920</v>
      </c>
      <c r="H9" s="9">
        <f>NPV($C$3,0,0,G9)</f>
        <v>616494.38355430705</v>
      </c>
      <c r="I9" s="9">
        <f t="shared" ref="I9:I16" si="7">I8+H9</f>
        <v>2410590.9075416671</v>
      </c>
      <c r="J9" s="34">
        <f t="shared" si="1"/>
        <v>2.1742729295594976</v>
      </c>
      <c r="K9" s="30">
        <f t="shared" ref="K9:K16" si="8">POWER(J9,-1)</f>
        <v>0.45992386070988683</v>
      </c>
      <c r="L9" s="38">
        <f t="shared" si="4"/>
        <v>1108688.2767887134</v>
      </c>
    </row>
    <row r="10" spans="1:12" x14ac:dyDescent="0.2">
      <c r="A10" s="17">
        <f t="shared" si="5"/>
        <v>4</v>
      </c>
      <c r="B10" s="9">
        <f t="shared" si="6"/>
        <v>633000</v>
      </c>
      <c r="C10" s="31">
        <v>475000</v>
      </c>
      <c r="D10" s="9">
        <f t="shared" si="2"/>
        <v>158000</v>
      </c>
      <c r="E10" s="32">
        <f t="shared" si="0"/>
        <v>113940</v>
      </c>
      <c r="F10" s="33">
        <v>700000</v>
      </c>
      <c r="G10" s="32">
        <f t="shared" si="3"/>
        <v>971940</v>
      </c>
      <c r="H10" s="9">
        <f>NPV($C$3,0,0,0,G10)</f>
        <v>501315.8393151777</v>
      </c>
      <c r="I10" s="9">
        <f t="shared" si="7"/>
        <v>2911906.746856845</v>
      </c>
      <c r="J10" s="34">
        <f t="shared" si="1"/>
        <v>2.6900618047114389</v>
      </c>
      <c r="K10" s="30">
        <f t="shared" si="8"/>
        <v>0.37173867092888946</v>
      </c>
      <c r="L10" s="38">
        <f t="shared" si="4"/>
        <v>1082468.3439454297</v>
      </c>
    </row>
    <row r="11" spans="1:12" x14ac:dyDescent="0.2">
      <c r="A11" s="17">
        <f t="shared" si="5"/>
        <v>5</v>
      </c>
      <c r="B11" s="9">
        <f t="shared" si="6"/>
        <v>475000</v>
      </c>
      <c r="C11" s="31">
        <v>356000</v>
      </c>
      <c r="D11" s="9">
        <f t="shared" si="2"/>
        <v>119000</v>
      </c>
      <c r="E11" s="32">
        <f t="shared" si="0"/>
        <v>85500</v>
      </c>
      <c r="F11" s="33">
        <v>800000</v>
      </c>
      <c r="G11" s="32">
        <f t="shared" si="3"/>
        <v>1004500</v>
      </c>
      <c r="H11" s="9">
        <f>NPV($C$3,0,0,0,0,G11)</f>
        <v>439076.20770349569</v>
      </c>
      <c r="I11" s="9">
        <f t="shared" si="7"/>
        <v>3350982.9545603408</v>
      </c>
      <c r="J11" s="34">
        <f t="shared" si="1"/>
        <v>3.1271710209418973</v>
      </c>
      <c r="K11" s="30">
        <f t="shared" si="8"/>
        <v>0.3197778417947868</v>
      </c>
      <c r="L11" s="38">
        <f t="shared" si="4"/>
        <v>1071570.0971004239</v>
      </c>
    </row>
    <row r="12" spans="1:12" x14ac:dyDescent="0.2">
      <c r="A12" s="17">
        <f t="shared" si="5"/>
        <v>6</v>
      </c>
      <c r="B12" s="9">
        <f t="shared" si="6"/>
        <v>356000</v>
      </c>
      <c r="C12" s="31">
        <v>0</v>
      </c>
      <c r="D12" s="9">
        <f t="shared" si="2"/>
        <v>356000</v>
      </c>
      <c r="E12" s="32">
        <f t="shared" si="0"/>
        <v>64080</v>
      </c>
      <c r="F12" s="33">
        <v>800000</v>
      </c>
      <c r="G12" s="32">
        <f t="shared" si="3"/>
        <v>1220080</v>
      </c>
      <c r="H12" s="9">
        <f>NPV($C$3,0,0,0,0,0,G12)</f>
        <v>451956.11232072709</v>
      </c>
      <c r="I12" s="9">
        <f t="shared" si="7"/>
        <v>3802939.0668810681</v>
      </c>
      <c r="J12" s="34">
        <f t="shared" si="1"/>
        <v>3.4976025601202521</v>
      </c>
      <c r="K12" s="30">
        <f t="shared" si="8"/>
        <v>0.28591012924167652</v>
      </c>
      <c r="L12" s="38">
        <f t="shared" si="4"/>
        <v>1087298.8001101869</v>
      </c>
    </row>
    <row r="13" spans="1:12" x14ac:dyDescent="0.2">
      <c r="A13" s="17">
        <f t="shared" si="5"/>
        <v>7</v>
      </c>
      <c r="B13" s="9">
        <f t="shared" si="6"/>
        <v>0</v>
      </c>
      <c r="C13" s="31">
        <v>0</v>
      </c>
      <c r="D13" s="9">
        <f t="shared" si="2"/>
        <v>0</v>
      </c>
      <c r="E13" s="32">
        <f t="shared" si="0"/>
        <v>0</v>
      </c>
      <c r="F13" s="33">
        <v>0</v>
      </c>
      <c r="G13" s="32">
        <f t="shared" si="3"/>
        <v>0</v>
      </c>
      <c r="H13" s="9">
        <f>NPV($C$3,0,0,0,0,0,0,G13)</f>
        <v>0</v>
      </c>
      <c r="I13" s="9">
        <f t="shared" si="7"/>
        <v>3802939.0668810681</v>
      </c>
      <c r="J13" s="34">
        <f t="shared" si="1"/>
        <v>3.8115275933222481</v>
      </c>
      <c r="K13" s="30">
        <f t="shared" si="8"/>
        <v>0.26236199936004356</v>
      </c>
      <c r="L13" s="38" t="b">
        <f t="shared" si="4"/>
        <v>0</v>
      </c>
    </row>
    <row r="14" spans="1:12" x14ac:dyDescent="0.2">
      <c r="A14" s="17">
        <f t="shared" si="5"/>
        <v>8</v>
      </c>
      <c r="B14" s="9">
        <f t="shared" si="6"/>
        <v>0</v>
      </c>
      <c r="C14" s="31">
        <v>0</v>
      </c>
      <c r="D14" s="9">
        <f t="shared" si="2"/>
        <v>0</v>
      </c>
      <c r="E14" s="32">
        <f t="shared" si="0"/>
        <v>0</v>
      </c>
      <c r="F14" s="33">
        <v>0</v>
      </c>
      <c r="G14" s="32">
        <f t="shared" si="3"/>
        <v>0</v>
      </c>
      <c r="H14" s="9">
        <f>NPV($C$3,0,0,0,0,0,0,0,G14)</f>
        <v>0</v>
      </c>
      <c r="I14" s="9">
        <f t="shared" si="7"/>
        <v>3802939.0668810681</v>
      </c>
      <c r="J14" s="34">
        <f t="shared" si="1"/>
        <v>4.0775657570527528</v>
      </c>
      <c r="K14" s="30">
        <f t="shared" si="8"/>
        <v>0.24524435890956564</v>
      </c>
      <c r="L14" s="38" t="b">
        <f t="shared" si="4"/>
        <v>0</v>
      </c>
    </row>
    <row r="15" spans="1:12" x14ac:dyDescent="0.2">
      <c r="A15" s="17">
        <f t="shared" si="5"/>
        <v>9</v>
      </c>
      <c r="B15" s="9">
        <f t="shared" si="6"/>
        <v>0</v>
      </c>
      <c r="C15" s="31">
        <v>0</v>
      </c>
      <c r="D15" s="9">
        <f t="shared" si="2"/>
        <v>0</v>
      </c>
      <c r="E15" s="32">
        <f t="shared" si="0"/>
        <v>0</v>
      </c>
      <c r="F15" s="33">
        <v>0</v>
      </c>
      <c r="G15" s="32">
        <f t="shared" si="3"/>
        <v>0</v>
      </c>
      <c r="H15" s="9">
        <f>NPV($C$3,0,0,0,0,0,0,0,0,G15)</f>
        <v>0</v>
      </c>
      <c r="I15" s="9">
        <f t="shared" si="7"/>
        <v>3802939.0668810681</v>
      </c>
      <c r="J15" s="34">
        <f t="shared" si="1"/>
        <v>4.3030218280108077</v>
      </c>
      <c r="K15" s="30">
        <f t="shared" si="8"/>
        <v>0.23239482390966118</v>
      </c>
      <c r="L15" s="38" t="b">
        <f t="shared" si="4"/>
        <v>0</v>
      </c>
    </row>
    <row r="16" spans="1:12" ht="13.5" thickBot="1" x14ac:dyDescent="0.25">
      <c r="A16" s="19">
        <f t="shared" si="5"/>
        <v>10</v>
      </c>
      <c r="B16" s="20">
        <f t="shared" si="6"/>
        <v>0</v>
      </c>
      <c r="C16" s="39">
        <v>0</v>
      </c>
      <c r="D16" s="20">
        <f t="shared" si="2"/>
        <v>0</v>
      </c>
      <c r="E16" s="40">
        <f t="shared" si="0"/>
        <v>0</v>
      </c>
      <c r="F16" s="41">
        <v>0</v>
      </c>
      <c r="G16" s="40">
        <f t="shared" si="3"/>
        <v>0</v>
      </c>
      <c r="H16" s="20">
        <f>NPV($C$3,0,0,0,0,0,0,0,0,G16)</f>
        <v>0</v>
      </c>
      <c r="I16" s="20">
        <f t="shared" si="7"/>
        <v>3802939.0668810681</v>
      </c>
      <c r="J16" s="42">
        <f t="shared" si="1"/>
        <v>4.4940862949244131</v>
      </c>
      <c r="K16" s="43">
        <f t="shared" si="8"/>
        <v>0.22251464132528839</v>
      </c>
      <c r="L16" s="44" t="b">
        <f t="shared" si="4"/>
        <v>0</v>
      </c>
    </row>
    <row r="18" spans="1:7" hidden="1" x14ac:dyDescent="0.2"/>
    <row r="19" spans="1:7" hidden="1" x14ac:dyDescent="0.2">
      <c r="F19" t="b">
        <f t="shared" ref="F19:F28" si="9">IF($D$29=L7,A7)</f>
        <v>0</v>
      </c>
    </row>
    <row r="20" spans="1:7" hidden="1" x14ac:dyDescent="0.2">
      <c r="F20" t="b">
        <f t="shared" si="9"/>
        <v>0</v>
      </c>
    </row>
    <row r="21" spans="1:7" hidden="1" x14ac:dyDescent="0.2">
      <c r="F21" t="b">
        <f t="shared" si="9"/>
        <v>0</v>
      </c>
    </row>
    <row r="22" spans="1:7" hidden="1" x14ac:dyDescent="0.2">
      <c r="F22" t="b">
        <f t="shared" si="9"/>
        <v>0</v>
      </c>
    </row>
    <row r="23" spans="1:7" hidden="1" x14ac:dyDescent="0.2">
      <c r="F23">
        <f t="shared" si="9"/>
        <v>5</v>
      </c>
    </row>
    <row r="24" spans="1:7" hidden="1" x14ac:dyDescent="0.2">
      <c r="F24" t="b">
        <f t="shared" si="9"/>
        <v>0</v>
      </c>
    </row>
    <row r="25" spans="1:7" hidden="1" x14ac:dyDescent="0.2">
      <c r="F25" t="b">
        <f t="shared" si="9"/>
        <v>0</v>
      </c>
    </row>
    <row r="26" spans="1:7" hidden="1" x14ac:dyDescent="0.2">
      <c r="F26" t="b">
        <f t="shared" si="9"/>
        <v>0</v>
      </c>
    </row>
    <row r="27" spans="1:7" hidden="1" x14ac:dyDescent="0.2">
      <c r="F27" t="b">
        <f t="shared" si="9"/>
        <v>0</v>
      </c>
    </row>
    <row r="28" spans="1:7" hidden="1" x14ac:dyDescent="0.2">
      <c r="F28" t="b">
        <f t="shared" si="9"/>
        <v>0</v>
      </c>
    </row>
    <row r="29" spans="1:7" x14ac:dyDescent="0.2">
      <c r="A29" t="s">
        <v>19</v>
      </c>
      <c r="C29" s="1"/>
      <c r="D29" s="45">
        <f>MIN(L7:L16)</f>
        <v>1071570.0971004239</v>
      </c>
      <c r="E29" t="s">
        <v>20</v>
      </c>
      <c r="F29">
        <f>SUM(F19:F28)</f>
        <v>5</v>
      </c>
      <c r="G29" t="s">
        <v>21</v>
      </c>
    </row>
  </sheetData>
  <pageMargins left="0.78740157480314965" right="0.78740157480314965" top="0.98425196850393704" bottom="0.98425196850393704" header="0.51181102362204722" footer="0.51181102362204722"/>
  <pageSetup paperSize="9" scale="93" orientation="landscape" horizontalDpi="200" verticalDpi="200" copies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Eksamensopgaven 9904 opgave 3</vt:lpstr>
      <vt:lpstr>Identisk genanskaffelse</vt:lpstr>
      <vt:lpstr>Diagram TG</vt:lpstr>
    </vt:vector>
  </TitlesOfParts>
  <Company>Handelsskole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Roskilde</dc:creator>
  <cp:lastModifiedBy>Jesper Brygger</cp:lastModifiedBy>
  <cp:lastPrinted>2000-12-24T11:40:13Z</cp:lastPrinted>
  <dcterms:created xsi:type="dcterms:W3CDTF">2000-08-18T09:27:32Z</dcterms:created>
  <dcterms:modified xsi:type="dcterms:W3CDTF">2018-01-01T14:46:47Z</dcterms:modified>
</cp:coreProperties>
</file>