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Arbejde\Roskilde Handelsskole\Filer\"/>
    </mc:Choice>
  </mc:AlternateContent>
  <bookViews>
    <workbookView xWindow="0" yWindow="0" windowWidth="19200" windowHeight="6820"/>
  </bookViews>
  <sheets>
    <sheet name="Kapitalstruktur WACC" sheetId="1" r:id="rId1"/>
    <sheet name="EKF=AG +(AG_GR)GE" sheetId="3" r:id="rId2"/>
    <sheet name="EKF=AG +(AG_GR)GE, GR stiger" sheetId="4" r:id="rId3"/>
    <sheet name="Model" sheetId="2"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 i="4" l="1"/>
  <c r="F16" i="3"/>
  <c r="B2" i="3"/>
  <c r="B23" i="4" l="1"/>
  <c r="B18" i="4"/>
  <c r="D11" i="4"/>
  <c r="E11" i="4"/>
  <c r="F11" i="4"/>
  <c r="G11" i="4"/>
  <c r="C11" i="4"/>
  <c r="B11" i="4"/>
  <c r="C17" i="4"/>
  <c r="C18" i="4" s="1"/>
  <c r="B13" i="4"/>
  <c r="C13" i="4" s="1"/>
  <c r="G6" i="4"/>
  <c r="F6" i="4"/>
  <c r="F3" i="4" s="1"/>
  <c r="F2" i="4" s="1"/>
  <c r="F4" i="4" s="1"/>
  <c r="E6" i="4"/>
  <c r="E3" i="4" s="1"/>
  <c r="E2" i="4" s="1"/>
  <c r="E4" i="4" s="1"/>
  <c r="D6" i="4"/>
  <c r="D3" i="4" s="1"/>
  <c r="D2" i="4" s="1"/>
  <c r="D4" i="4" s="1"/>
  <c r="C6" i="4"/>
  <c r="C3" i="4" s="1"/>
  <c r="C2" i="4" s="1"/>
  <c r="C4" i="4" s="1"/>
  <c r="B6" i="4"/>
  <c r="B19" i="4" s="1"/>
  <c r="G3" i="4"/>
  <c r="G2" i="4" s="1"/>
  <c r="G4" i="4" s="1"/>
  <c r="D6" i="3"/>
  <c r="D3" i="3" s="1"/>
  <c r="D2" i="3" s="1"/>
  <c r="E6" i="3"/>
  <c r="E3" i="3" s="1"/>
  <c r="E2" i="3" s="1"/>
  <c r="F6" i="3"/>
  <c r="F3" i="3" s="1"/>
  <c r="F2" i="3" s="1"/>
  <c r="G6" i="3"/>
  <c r="G3" i="3" s="1"/>
  <c r="G2" i="3" s="1"/>
  <c r="C6" i="3"/>
  <c r="C3" i="3" s="1"/>
  <c r="C2" i="3" s="1"/>
  <c r="B6" i="3"/>
  <c r="B16" i="3" s="1"/>
  <c r="B3" i="4" l="1"/>
  <c r="B2" i="4" s="1"/>
  <c r="B4" i="4" s="1"/>
  <c r="C16" i="4"/>
  <c r="C23" i="4" s="1"/>
  <c r="D13" i="4"/>
  <c r="C20" i="4"/>
  <c r="B20" i="4"/>
  <c r="B21" i="4" s="1"/>
  <c r="B22" i="4" s="1"/>
  <c r="B16" i="4"/>
  <c r="D20" i="4"/>
  <c r="D17" i="4"/>
  <c r="C19" i="4"/>
  <c r="B3" i="3"/>
  <c r="C14" i="3"/>
  <c r="C10" i="3"/>
  <c r="D10" i="3" s="1"/>
  <c r="G4" i="3"/>
  <c r="D4" i="3"/>
  <c r="C4" i="3"/>
  <c r="F12" i="1"/>
  <c r="B19" i="1"/>
  <c r="D18" i="4" l="1"/>
  <c r="E17" i="4"/>
  <c r="D16" i="4"/>
  <c r="E13" i="4"/>
  <c r="C21" i="4"/>
  <c r="C22" i="4" s="1"/>
  <c r="D23" i="4"/>
  <c r="D19" i="4"/>
  <c r="D21" i="4" s="1"/>
  <c r="D22" i="4" s="1"/>
  <c r="E20" i="4"/>
  <c r="E10" i="3"/>
  <c r="E11" i="3" s="1"/>
  <c r="E17" i="3" s="1"/>
  <c r="C15" i="3"/>
  <c r="C20" i="3" s="1"/>
  <c r="D14" i="3"/>
  <c r="E14" i="3" s="1"/>
  <c r="B15" i="3"/>
  <c r="D11" i="3"/>
  <c r="D17" i="3" s="1"/>
  <c r="C11" i="3"/>
  <c r="C17" i="3" s="1"/>
  <c r="C16" i="3"/>
  <c r="C12" i="1"/>
  <c r="D12" i="1"/>
  <c r="E12" i="1"/>
  <c r="G12" i="1"/>
  <c r="G9" i="1"/>
  <c r="F9" i="1"/>
  <c r="E9" i="1"/>
  <c r="D9" i="1"/>
  <c r="C9" i="1"/>
  <c r="B9" i="1"/>
  <c r="B12" i="1"/>
  <c r="B18" i="1" s="1"/>
  <c r="B6" i="2"/>
  <c r="C6" i="2" s="1"/>
  <c r="B7" i="2"/>
  <c r="C7" i="2" s="1"/>
  <c r="B8" i="2"/>
  <c r="C8" i="2" s="1"/>
  <c r="B9" i="2"/>
  <c r="E2" i="1" s="1"/>
  <c r="E8" i="1" s="1"/>
  <c r="B10" i="2"/>
  <c r="F10" i="2" s="1"/>
  <c r="B11" i="2"/>
  <c r="F11" i="2" s="1"/>
  <c r="B12" i="2"/>
  <c r="F12" i="2" s="1"/>
  <c r="B13" i="2"/>
  <c r="B4" i="2"/>
  <c r="F4" i="2" s="1"/>
  <c r="B5" i="2"/>
  <c r="C5" i="2" s="1"/>
  <c r="B3" i="2"/>
  <c r="F3" i="2" s="1"/>
  <c r="C17" i="1"/>
  <c r="C11" i="2" l="1"/>
  <c r="F2" i="1"/>
  <c r="F8" i="1" s="1"/>
  <c r="C9" i="2"/>
  <c r="G2" i="1"/>
  <c r="G8" i="1" s="1"/>
  <c r="C4" i="2"/>
  <c r="C10" i="2"/>
  <c r="F9" i="2"/>
  <c r="C12" i="2"/>
  <c r="C2" i="1"/>
  <c r="C8" i="1" s="1"/>
  <c r="C13" i="1" s="1"/>
  <c r="C3" i="2"/>
  <c r="F5" i="2"/>
  <c r="F8" i="2"/>
  <c r="F7" i="2"/>
  <c r="D2" i="1"/>
  <c r="D3" i="1" s="1"/>
  <c r="F6" i="2"/>
  <c r="B2" i="1"/>
  <c r="B3" i="1" s="1"/>
  <c r="B4" i="1" s="1"/>
  <c r="B23" i="1" s="1"/>
  <c r="E18" i="4"/>
  <c r="F17" i="4"/>
  <c r="E19" i="4"/>
  <c r="E21" i="4" s="1"/>
  <c r="E22" i="4" s="1"/>
  <c r="D17" i="1"/>
  <c r="D18" i="1" s="1"/>
  <c r="F13" i="4"/>
  <c r="F20" i="4" s="1"/>
  <c r="E16" i="4"/>
  <c r="E23" i="4" s="1"/>
  <c r="F10" i="3"/>
  <c r="D16" i="3"/>
  <c r="D18" i="3" s="1"/>
  <c r="D19" i="3" s="1"/>
  <c r="D15" i="3"/>
  <c r="D20" i="3" s="1"/>
  <c r="E4" i="3"/>
  <c r="C18" i="3"/>
  <c r="C19" i="3" s="1"/>
  <c r="F4" i="3"/>
  <c r="C18" i="1"/>
  <c r="E13" i="1"/>
  <c r="F13" i="1"/>
  <c r="G13" i="1"/>
  <c r="E3" i="1"/>
  <c r="E7" i="1" s="1"/>
  <c r="E10" i="1" s="1"/>
  <c r="D19" i="1"/>
  <c r="E17" i="1"/>
  <c r="C19" i="1"/>
  <c r="D8" i="1"/>
  <c r="D13" i="1" s="1"/>
  <c r="F3" i="1"/>
  <c r="G3" i="1" l="1"/>
  <c r="G4" i="1" s="1"/>
  <c r="C3" i="1"/>
  <c r="C4" i="1" s="1"/>
  <c r="C23" i="1" s="1"/>
  <c r="B8" i="1"/>
  <c r="B13" i="1" s="1"/>
  <c r="B20" i="1" s="1"/>
  <c r="B21" i="1" s="1"/>
  <c r="F19" i="4"/>
  <c r="F21" i="4" s="1"/>
  <c r="F22" i="4" s="1"/>
  <c r="G17" i="4"/>
  <c r="G19" i="4" s="1"/>
  <c r="E18" i="1"/>
  <c r="G13" i="4"/>
  <c r="G16" i="4" s="1"/>
  <c r="G10" i="3"/>
  <c r="G11" i="3" s="1"/>
  <c r="G17" i="3" s="1"/>
  <c r="F11" i="3"/>
  <c r="F17" i="3" s="1"/>
  <c r="F14" i="3"/>
  <c r="G14" i="3" s="1"/>
  <c r="E16" i="3"/>
  <c r="E18" i="3" s="1"/>
  <c r="E19" i="3" s="1"/>
  <c r="E15" i="3"/>
  <c r="E20" i="3" s="1"/>
  <c r="E14" i="1"/>
  <c r="B7" i="1"/>
  <c r="B10" i="1" s="1"/>
  <c r="G7" i="1"/>
  <c r="G10" i="1" s="1"/>
  <c r="G14" i="1" s="1"/>
  <c r="E4" i="1"/>
  <c r="D7" i="1"/>
  <c r="D10" i="1" s="1"/>
  <c r="D14" i="1" s="1"/>
  <c r="D16" i="1" s="1"/>
  <c r="D24" i="1" s="1"/>
  <c r="D4" i="1"/>
  <c r="D23" i="1" s="1"/>
  <c r="F7" i="1"/>
  <c r="F10" i="1" s="1"/>
  <c r="F14" i="1" s="1"/>
  <c r="F4" i="1"/>
  <c r="F17" i="1"/>
  <c r="E19" i="1"/>
  <c r="C20" i="1"/>
  <c r="C21" i="1" s="1"/>
  <c r="C7" i="1" l="1"/>
  <c r="C10" i="1" s="1"/>
  <c r="C14" i="1" s="1"/>
  <c r="C16" i="1" s="1"/>
  <c r="C24" i="1" s="1"/>
  <c r="B14" i="1"/>
  <c r="B16" i="1" s="1"/>
  <c r="B24" i="1" s="1"/>
  <c r="G20" i="4"/>
  <c r="G21" i="4" s="1"/>
  <c r="G22" i="4" s="1"/>
  <c r="E23" i="1"/>
  <c r="F18" i="1"/>
  <c r="F23" i="1"/>
  <c r="G23" i="4"/>
  <c r="G18" i="4"/>
  <c r="F23" i="4"/>
  <c r="F18" i="4"/>
  <c r="F18" i="3"/>
  <c r="F19" i="3" s="1"/>
  <c r="F15" i="3"/>
  <c r="F20" i="3" s="1"/>
  <c r="B22" i="1"/>
  <c r="F19" i="1"/>
  <c r="G17" i="1"/>
  <c r="D20" i="1"/>
  <c r="D21" i="1" s="1"/>
  <c r="D22" i="1" s="1"/>
  <c r="G16" i="1"/>
  <c r="F20" i="1"/>
  <c r="E16" i="1"/>
  <c r="E24" i="1" s="1"/>
  <c r="F16" i="1"/>
  <c r="C22" i="1" l="1"/>
  <c r="G15" i="3"/>
  <c r="G20" i="3" s="1"/>
  <c r="G16" i="3"/>
  <c r="G18" i="3" s="1"/>
  <c r="G19" i="3" s="1"/>
  <c r="F24" i="1"/>
  <c r="G19" i="1"/>
  <c r="G24" i="1" s="1"/>
  <c r="G18" i="1"/>
  <c r="G23" i="1" s="1"/>
  <c r="F21" i="1"/>
  <c r="F22" i="1" s="1"/>
  <c r="E20" i="1"/>
  <c r="E21" i="1" s="1"/>
  <c r="E22" i="1" s="1"/>
  <c r="G20" i="1"/>
  <c r="G21" i="1" l="1"/>
  <c r="G22" i="1" s="1"/>
  <c r="B4" i="3" l="1"/>
  <c r="B20" i="3" s="1"/>
  <c r="B11" i="3"/>
  <c r="B17" i="3" s="1"/>
  <c r="B18" i="3" l="1"/>
  <c r="B19" i="3" s="1"/>
</calcChain>
</file>

<file path=xl/comments1.xml><?xml version="1.0" encoding="utf-8"?>
<comments xmlns="http://schemas.openxmlformats.org/spreadsheetml/2006/main">
  <authors>
    <author>Opgave 1:  Opgave 2:  Opgave 3</author>
    <author>Jesper Brygger</author>
  </authors>
  <commentList>
    <comment ref="A12" authorId="0" shapeId="0">
      <text>
        <r>
          <rPr>
            <b/>
            <sz val="9"/>
            <color indexed="81"/>
            <rFont val="Tahoma"/>
            <family val="2"/>
          </rPr>
          <t xml:space="preserve">Gældsrenten i %
</t>
        </r>
      </text>
    </comment>
    <comment ref="B12" authorId="0" shapeId="0">
      <text>
        <r>
          <rPr>
            <b/>
            <sz val="9"/>
            <color indexed="81"/>
            <rFont val="Tahoma"/>
            <family val="2"/>
          </rPr>
          <t>prøv at ændre på denne, så den evt. er uændret på 4% hele vejen.</t>
        </r>
      </text>
    </comment>
    <comment ref="A16" authorId="1" shapeId="0">
      <text>
        <r>
          <rPr>
            <b/>
            <sz val="9"/>
            <color indexed="81"/>
            <rFont val="Tahoma"/>
            <family val="2"/>
          </rPr>
          <t>WACC:
Weighted
Average
Cost of
Capital</t>
        </r>
        <r>
          <rPr>
            <sz val="9"/>
            <color indexed="81"/>
            <rFont val="Tahoma"/>
            <family val="2"/>
          </rPr>
          <t xml:space="preserve">
WACC er de gennemsnitlige kapitalomkostninger som skal anvendes til at aflønne egenkapitalen og fremmedkapitalen.</t>
        </r>
      </text>
    </comment>
    <comment ref="D16" authorId="0" shapeId="0">
      <text>
        <r>
          <rPr>
            <sz val="9"/>
            <color indexed="81"/>
            <rFont val="Tahoma"/>
            <family val="2"/>
          </rPr>
          <t xml:space="preserve">Wacc minimum 
</t>
        </r>
      </text>
    </comment>
    <comment ref="B17" authorId="0" shapeId="0">
      <text>
        <r>
          <rPr>
            <b/>
            <sz val="9"/>
            <color indexed="81"/>
            <rFont val="Tahoma"/>
            <family val="2"/>
          </rPr>
          <t>Prøv at ændre på denne, evt. til minus, så der er underskud i virksomheden. Hvad sker der med egenskapitalens forrentning</t>
        </r>
      </text>
    </comment>
    <comment ref="D24" authorId="0" shapeId="0">
      <text>
        <r>
          <rPr>
            <b/>
            <sz val="9"/>
            <color indexed="81"/>
            <rFont val="Tahoma"/>
            <family val="2"/>
          </rPr>
          <t>Markedsværdi maksimum</t>
        </r>
      </text>
    </comment>
  </commentList>
</comments>
</file>

<file path=xl/comments2.xml><?xml version="1.0" encoding="utf-8"?>
<comments xmlns="http://schemas.openxmlformats.org/spreadsheetml/2006/main">
  <authors>
    <author>Opgave 1:  Opgave 2:  Opgave 3</author>
    <author>Jesper Brygger</author>
  </authors>
  <commentList>
    <comment ref="A10" authorId="0" shapeId="0">
      <text>
        <r>
          <rPr>
            <b/>
            <sz val="9"/>
            <color indexed="81"/>
            <rFont val="Tahoma"/>
            <family val="2"/>
          </rPr>
          <t xml:space="preserve">Gældsrenten i %
</t>
        </r>
      </text>
    </comment>
    <comment ref="B10" authorId="0" shapeId="0">
      <text>
        <r>
          <rPr>
            <b/>
            <sz val="9"/>
            <color indexed="81"/>
            <rFont val="Tahoma"/>
            <family val="2"/>
          </rPr>
          <t>prøv at ændre på denne, så den evt. er uændret på 4% hele vejen.</t>
        </r>
      </text>
    </comment>
    <comment ref="A13" authorId="1" shapeId="0">
      <text>
        <r>
          <rPr>
            <b/>
            <sz val="9"/>
            <color indexed="81"/>
            <rFont val="Tahoma"/>
            <family val="2"/>
          </rPr>
          <t>WACC:
Weighted
Average
Cost of
Capital</t>
        </r>
        <r>
          <rPr>
            <sz val="9"/>
            <color indexed="81"/>
            <rFont val="Tahoma"/>
            <family val="2"/>
          </rPr>
          <t xml:space="preserve">
WACC er de gennemsnitlige kapitalomkostninger som skal anvendes til at aflønne egenkapitalen og fremmedkapitalen.</t>
        </r>
      </text>
    </comment>
    <comment ref="D13" authorId="0" shapeId="0">
      <text>
        <r>
          <rPr>
            <sz val="9"/>
            <color indexed="81"/>
            <rFont val="Tahoma"/>
            <family val="2"/>
          </rPr>
          <t xml:space="preserve">Wacc minimum 
</t>
        </r>
      </text>
    </comment>
    <comment ref="B14" authorId="0" shapeId="0">
      <text>
        <r>
          <rPr>
            <b/>
            <sz val="9"/>
            <color indexed="81"/>
            <rFont val="Tahoma"/>
            <family val="2"/>
          </rPr>
          <t>Prøv at ændre på denne, evt. til minus, så der er underskud i virksomheden. Hvad sker der med egenskapitalens forrentning</t>
        </r>
      </text>
    </comment>
  </commentList>
</comments>
</file>

<file path=xl/comments3.xml><?xml version="1.0" encoding="utf-8"?>
<comments xmlns="http://schemas.openxmlformats.org/spreadsheetml/2006/main">
  <authors>
    <author>Opgave 1:  Opgave 2:  Opgave 3</author>
    <author>Jesper Brygger</author>
  </authors>
  <commentList>
    <comment ref="A10" authorId="0" shapeId="0">
      <text>
        <r>
          <rPr>
            <b/>
            <sz val="9"/>
            <color indexed="81"/>
            <rFont val="Tahoma"/>
            <family val="2"/>
          </rPr>
          <t xml:space="preserve">Gældsrenten i % på den ekstra kapital som skal lånes. Det er den marginale gældsrente. Det vi betaler for at låne ekstra penge.
</t>
        </r>
      </text>
    </comment>
    <comment ref="B10" authorId="0" shapeId="0">
      <text>
        <r>
          <rPr>
            <b/>
            <sz val="9"/>
            <color indexed="81"/>
            <rFont val="Tahoma"/>
            <family val="2"/>
          </rPr>
          <t>prøv at ændre på denne, så den evt. er uændret på 4% hele vejen.</t>
        </r>
      </text>
    </comment>
    <comment ref="F10" authorId="0" shapeId="0">
      <text>
        <r>
          <rPr>
            <sz val="9"/>
            <color indexed="81"/>
            <rFont val="Tahoma"/>
            <family val="2"/>
          </rPr>
          <t xml:space="preserve">Virksomheden betaler 12% for ekstra fremmedkapital med AG er kun på 11% dermed er rentemarginalen negativ.
</t>
        </r>
      </text>
    </comment>
    <comment ref="A15" authorId="1" shapeId="0">
      <text>
        <r>
          <rPr>
            <b/>
            <sz val="9"/>
            <color indexed="81"/>
            <rFont val="Tahoma"/>
            <family val="2"/>
          </rPr>
          <t>WACC:
Weighted
Average
Cost of
Capital</t>
        </r>
        <r>
          <rPr>
            <sz val="9"/>
            <color indexed="81"/>
            <rFont val="Tahoma"/>
            <family val="2"/>
          </rPr>
          <t xml:space="preserve">
WACC er de gennemsnitlige kapitalomkostninger som skal anvendes til at aflønne egenkapitalen og fremmedkapitalen.</t>
        </r>
      </text>
    </comment>
    <comment ref="D15" authorId="0" shapeId="0">
      <text>
        <r>
          <rPr>
            <sz val="9"/>
            <color indexed="81"/>
            <rFont val="Tahoma"/>
            <family val="2"/>
          </rPr>
          <t xml:space="preserve">Wacc minimum 
</t>
        </r>
      </text>
    </comment>
    <comment ref="B17" authorId="0" shapeId="0">
      <text>
        <r>
          <rPr>
            <b/>
            <sz val="9"/>
            <color indexed="81"/>
            <rFont val="Tahoma"/>
            <family val="2"/>
          </rPr>
          <t>Prøv at ændre på denne, evt. til minus, så der er underskud i virksomheden. Hvad sker der med egenskapitalens forrentning</t>
        </r>
      </text>
    </comment>
  </commentList>
</comments>
</file>

<file path=xl/sharedStrings.xml><?xml version="1.0" encoding="utf-8"?>
<sst xmlns="http://schemas.openxmlformats.org/spreadsheetml/2006/main" count="81" uniqueCount="46">
  <si>
    <t>Gældsætningsgrad</t>
  </si>
  <si>
    <t>Soliditetsgrad</t>
  </si>
  <si>
    <t>Kapitalgrundlag</t>
  </si>
  <si>
    <t>Egenkapital</t>
  </si>
  <si>
    <t>Fremmedkapital</t>
  </si>
  <si>
    <t>Kapitalomkostninger i alt</t>
  </si>
  <si>
    <t>Soliditet</t>
  </si>
  <si>
    <t>Aktionærernes krav til forrentning</t>
  </si>
  <si>
    <t>-</t>
  </si>
  <si>
    <t>AG</t>
  </si>
  <si>
    <t>Renter</t>
  </si>
  <si>
    <t>Resultat efter renter</t>
  </si>
  <si>
    <t>Konklusioner:</t>
  </si>
  <si>
    <t>Gearing</t>
  </si>
  <si>
    <t>Gældsrenter i alt</t>
  </si>
  <si>
    <t>Egenkapital kapitalomkostninger</t>
  </si>
  <si>
    <t>Fremmedkapital kapitalomkostninger:</t>
  </si>
  <si>
    <t>Gældsætning</t>
  </si>
  <si>
    <t>Fremmedkapitalens krav til rente</t>
  </si>
  <si>
    <t>Egenkapitalens Forrentning "rigrig"</t>
  </si>
  <si>
    <t>AG - GR (rentemarginal)</t>
  </si>
  <si>
    <t>Beregninger:</t>
  </si>
  <si>
    <t>WACC (WACC minimum = optimal kapitalstruktur)</t>
  </si>
  <si>
    <t xml:space="preserve">Når gælden stiger, stiger kravet til egenskapitalens forrentning og gældsrenten idet den finansielle risiko stiger. Risikoen for betalingsstandsning/konkurs stiger hvis indtjeningen falder. </t>
  </si>
  <si>
    <t>Egenkapitalens krav til forrentning, markedskrav</t>
  </si>
  <si>
    <t>Fremmedkapitalens krav til forrentning, markedskrav</t>
  </si>
  <si>
    <t>Værdiansættelse DCF' forsimplet - uendelig annuitet</t>
  </si>
  <si>
    <t>"Optimal kapitalstruktur - WACC -Markedsværdier"</t>
  </si>
  <si>
    <t>Resultat før renter / free cash flow</t>
  </si>
  <si>
    <t>EKF = AG + (AG-GR)*GE =TEST</t>
  </si>
  <si>
    <t>"Optimal kapitalstruktur - EKF = AG + (AG-GR)*GE"</t>
  </si>
  <si>
    <t>Ændring i gæld</t>
  </si>
  <si>
    <t>Gældsrente % gennemsnit</t>
  </si>
  <si>
    <t xml:space="preserve">Når gælden stiger, stiger kravet til gældsrenten idet den finansielle risiko stiger. Risikoen for betalingsstandsning/konkurs stiger hvis indtjeningen falder. </t>
  </si>
  <si>
    <t>Kapitalgrundlag / Passiver i alt</t>
  </si>
  <si>
    <t>AG - GR (rentemarginal), gennemsnit</t>
  </si>
  <si>
    <t>Konklusion:</t>
  </si>
  <si>
    <t>WACC er de gennemsnitlige kapitalomkostninger. Det er kravet til egenkapitalens forrentning og gældens krav til forrentning i et vægtet gennemsnit. WACC anvendes til at værdisætte værdien af det fremtidige cash flow - som er grundelaget for værdiansættelsen i DCF-modellen. WACC anvendes som kalkulationsrente, alle investeringer som giver en IRR højere end WACC er rentable og skaber dermed værdi for virksomheden. Den optimale kapitalstruktur er der hvor WACC har sit minimum. Jo lavere "kalkulationsrente til det fremtidige cash flow, jo større er nutidsværdien og dermed værdien af virksomheden.</t>
  </si>
  <si>
    <t>Hvis lånerenten kan holdes uændret - lav - giver den øgede gearing en forøgelse i egenkapitalens forrentning. Og det er jo kreditorerne som primært får en større risiko jo højere gearingen er. Så ovenstående er et eksempel på at fremmedkapitalen tager en øget risiko og ejerne får gevinsten.</t>
  </si>
  <si>
    <t>EKF = AG + (AG-GR)* GE, så længe rentemarginalen er positiv er gæld godt - så der er ingen grænser. Der tjenes penge på fremmedkapitalen. Man skal bare låne alt hvad man kan. Men kreditværdigheden falder og hvis der laves underskud kan man ikke låne ekstra penge og konkursen er nær. Banken vil ikke låne flere penge. Kreditorerne bliver nervøse og vil have pengene tilbage. Aktionærerne sælger aktierne. En selvforstærkende negativ konkursspiral er startet.</t>
  </si>
  <si>
    <t>Fremmedkapitalens krav til forrentning, markedskrav, "marginal rente"</t>
  </si>
  <si>
    <t>EKF = AG + (AG-GR)* GE, så længe rentemarginalen er positiv er gæld godt. I dette eksempel stiger den marginale gældsrente, ekstra fremmedkapital bliver dyrere. Når den marginale gældsrente overstiger AG, er rentemarginalen negatvit og egenkapitalens forrentning falder. Det er ikke klogt at låne ekstra penge til 12%, når afkastningsgraden kun er 11%. Hvis AG falder eller bliver negativ (underskud) bliver egenkapitalens forrentning meget negativ hvis gearingen er høj.</t>
  </si>
  <si>
    <t>"Optimal kapitalstruktur - EKF = AG + (AG-GR)*GE" (stigende gældsrente ved øget gearing)</t>
  </si>
  <si>
    <t>Soliditetsgrad, gældsgrad, gearing, EKF, gældsrente og WACC</t>
  </si>
  <si>
    <t>WACC, Weighted     Average         Cost of      Capital</t>
  </si>
  <si>
    <t>optimale kapitalstruktur, WACC minimum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</si>
</sst>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k_r_._-;\-* #,##0.00\ _k_r_._-;_-* &quot;-&quot;??\ _k_r_._-;_-@_-"/>
    <numFmt numFmtId="165" formatCode="_-* #,##0\ _k_r_._-;\-* #,##0\ _k_r_._-;_-* &quot;-&quot;??\ _k_r_._-;_-@_-"/>
    <numFmt numFmtId="166" formatCode="_ * #,##0.00_ ;_ * \-#,##0.00_ ;_ * &quot;-&quot;??_ ;_ @_ "/>
    <numFmt numFmtId="167" formatCode="0.0%"/>
  </numFmts>
  <fonts count="10" x14ac:knownFonts="1">
    <font>
      <sz val="11"/>
      <color theme="1"/>
      <name val="Calibri"/>
      <family val="2"/>
      <scheme val="minor"/>
    </font>
    <font>
      <sz val="20"/>
      <color theme="1"/>
      <name val="Calibri"/>
      <family val="2"/>
      <scheme val="minor"/>
    </font>
    <font>
      <sz val="11"/>
      <color theme="1"/>
      <name val="Calibri"/>
      <family val="2"/>
      <scheme val="minor"/>
    </font>
    <font>
      <sz val="9"/>
      <color indexed="81"/>
      <name val="Tahoma"/>
      <family val="2"/>
    </font>
    <font>
      <b/>
      <sz val="9"/>
      <color indexed="81"/>
      <name val="Tahoma"/>
      <family val="2"/>
    </font>
    <font>
      <b/>
      <sz val="16"/>
      <color theme="1"/>
      <name val="Calibri"/>
      <family val="2"/>
      <scheme val="minor"/>
    </font>
    <font>
      <sz val="11"/>
      <color rgb="FFFF0000"/>
      <name val="Calibri"/>
      <family val="2"/>
      <scheme val="minor"/>
    </font>
    <font>
      <b/>
      <sz val="11"/>
      <color theme="1"/>
      <name val="Calibri"/>
      <family val="2"/>
      <scheme val="minor"/>
    </font>
    <font>
      <sz val="18"/>
      <color theme="1"/>
      <name val="Calibri"/>
      <family val="2"/>
      <scheme val="minor"/>
    </font>
    <font>
      <b/>
      <sz val="10"/>
      <color theme="1"/>
      <name val="Calibri"/>
      <family val="2"/>
      <scheme val="minor"/>
    </font>
  </fonts>
  <fills count="7">
    <fill>
      <patternFill patternType="none"/>
    </fill>
    <fill>
      <patternFill patternType="gray125"/>
    </fill>
    <fill>
      <patternFill patternType="solid">
        <fgColor theme="4" tint="0.59999389629810485"/>
        <bgColor indexed="64"/>
      </patternFill>
    </fill>
    <fill>
      <patternFill patternType="solid">
        <fgColor theme="9" tint="0.39997558519241921"/>
        <bgColor indexed="64"/>
      </patternFill>
    </fill>
    <fill>
      <patternFill patternType="solid">
        <fgColor rgb="FF00B050"/>
        <bgColor indexed="64"/>
      </patternFill>
    </fill>
    <fill>
      <patternFill patternType="solid">
        <fgColor theme="9" tint="0.59999389629810485"/>
        <bgColor indexed="64"/>
      </patternFill>
    </fill>
    <fill>
      <patternFill patternType="solid">
        <fgColor rgb="FFFFC00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4">
    <xf numFmtId="0" fontId="0" fillId="0" borderId="0"/>
    <xf numFmtId="164" fontId="2" fillId="0" borderId="0" applyFont="0" applyFill="0" applyBorder="0" applyAlignment="0" applyProtection="0"/>
    <xf numFmtId="9" fontId="2" fillId="0" borderId="0" applyFont="0" applyFill="0" applyBorder="0" applyAlignment="0" applyProtection="0"/>
    <xf numFmtId="166" fontId="2" fillId="0" borderId="0" applyFont="0" applyFill="0" applyBorder="0" applyAlignment="0" applyProtection="0"/>
  </cellStyleXfs>
  <cellXfs count="82">
    <xf numFmtId="0" fontId="0" fillId="0" borderId="0" xfId="0"/>
    <xf numFmtId="10" fontId="0" fillId="0" borderId="0" xfId="2" applyNumberFormat="1" applyFont="1"/>
    <xf numFmtId="0" fontId="5" fillId="0" borderId="0" xfId="0" applyFont="1"/>
    <xf numFmtId="0" fontId="6" fillId="0" borderId="0" xfId="0" applyFont="1"/>
    <xf numFmtId="0" fontId="7" fillId="0" borderId="0" xfId="0" applyFont="1" applyBorder="1" applyAlignment="1">
      <alignment vertical="center" wrapText="1"/>
    </xf>
    <xf numFmtId="9" fontId="0" fillId="0" borderId="1" xfId="2" applyFont="1" applyBorder="1" applyAlignment="1">
      <alignment horizontal="center"/>
    </xf>
    <xf numFmtId="0" fontId="0" fillId="0" borderId="0" xfId="0" applyBorder="1"/>
    <xf numFmtId="0" fontId="0" fillId="0" borderId="1" xfId="0" applyBorder="1"/>
    <xf numFmtId="9" fontId="0" fillId="0" borderId="1" xfId="0" applyNumberFormat="1" applyBorder="1"/>
    <xf numFmtId="165" fontId="0" fillId="0" borderId="1" xfId="1" applyNumberFormat="1" applyFont="1" applyBorder="1"/>
    <xf numFmtId="165" fontId="0" fillId="0" borderId="1" xfId="0" applyNumberFormat="1" applyBorder="1"/>
    <xf numFmtId="10" fontId="0" fillId="0" borderId="1" xfId="2" applyNumberFormat="1" applyFont="1" applyBorder="1"/>
    <xf numFmtId="9" fontId="0" fillId="2" borderId="1" xfId="0" applyNumberFormat="1" applyFill="1" applyBorder="1"/>
    <xf numFmtId="167" fontId="0" fillId="2" borderId="1" xfId="2" applyNumberFormat="1" applyFont="1" applyFill="1" applyBorder="1"/>
    <xf numFmtId="0" fontId="0" fillId="0" borderId="3" xfId="0" applyFill="1" applyBorder="1"/>
    <xf numFmtId="167" fontId="0" fillId="0" borderId="1" xfId="0" applyNumberFormat="1" applyBorder="1"/>
    <xf numFmtId="9" fontId="0" fillId="0" borderId="1" xfId="0" applyNumberFormat="1" applyFill="1" applyBorder="1"/>
    <xf numFmtId="2" fontId="0" fillId="0" borderId="1" xfId="0" applyNumberFormat="1" applyFill="1" applyBorder="1"/>
    <xf numFmtId="0" fontId="0" fillId="0" borderId="1" xfId="0" applyFill="1" applyBorder="1"/>
    <xf numFmtId="165" fontId="0" fillId="0" borderId="1" xfId="1" applyNumberFormat="1" applyFont="1" applyFill="1" applyBorder="1"/>
    <xf numFmtId="165" fontId="0" fillId="0" borderId="1" xfId="0" applyNumberFormat="1" applyFill="1" applyBorder="1"/>
    <xf numFmtId="167" fontId="0" fillId="0" borderId="1" xfId="0" applyNumberFormat="1" applyFill="1" applyBorder="1"/>
    <xf numFmtId="2" fontId="0" fillId="0" borderId="1" xfId="3" applyNumberFormat="1" applyFont="1" applyBorder="1" applyAlignment="1">
      <alignment horizontal="center"/>
    </xf>
    <xf numFmtId="167" fontId="0" fillId="2" borderId="1" xfId="0" applyNumberFormat="1" applyFill="1" applyBorder="1"/>
    <xf numFmtId="167" fontId="0" fillId="2" borderId="3" xfId="0" applyNumberFormat="1" applyFill="1" applyBorder="1"/>
    <xf numFmtId="9" fontId="0" fillId="2" borderId="3" xfId="0" applyNumberFormat="1" applyFill="1" applyBorder="1"/>
    <xf numFmtId="167" fontId="7" fillId="4" borderId="1" xfId="2" applyNumberFormat="1" applyFont="1" applyFill="1" applyBorder="1"/>
    <xf numFmtId="165" fontId="7" fillId="4" borderId="1" xfId="1" applyNumberFormat="1" applyFont="1" applyFill="1" applyBorder="1"/>
    <xf numFmtId="10" fontId="0" fillId="0" borderId="1" xfId="2" applyNumberFormat="1" applyFont="1" applyFill="1" applyBorder="1"/>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0" fillId="0" borderId="1" xfId="0" applyFont="1" applyBorder="1"/>
    <xf numFmtId="2" fontId="0" fillId="0" borderId="1" xfId="0" applyNumberFormat="1" applyFont="1" applyFill="1" applyBorder="1"/>
    <xf numFmtId="0" fontId="0" fillId="0" borderId="1" xfId="0" applyFont="1" applyFill="1" applyBorder="1"/>
    <xf numFmtId="165" fontId="2" fillId="0" borderId="1" xfId="1" applyNumberFormat="1" applyFont="1" applyFill="1" applyBorder="1"/>
    <xf numFmtId="165" fontId="0" fillId="0" borderId="1" xfId="0" applyNumberFormat="1" applyFont="1" applyFill="1" applyBorder="1"/>
    <xf numFmtId="167" fontId="0" fillId="2" borderId="1" xfId="0" applyNumberFormat="1" applyFont="1" applyFill="1" applyBorder="1"/>
    <xf numFmtId="167" fontId="0" fillId="0" borderId="1" xfId="0" applyNumberFormat="1" applyFont="1" applyFill="1" applyBorder="1"/>
    <xf numFmtId="165" fontId="2" fillId="0" borderId="1" xfId="1" applyNumberFormat="1" applyFont="1" applyBorder="1"/>
    <xf numFmtId="167" fontId="2" fillId="2" borderId="1" xfId="2" applyNumberFormat="1" applyFont="1" applyFill="1" applyBorder="1"/>
    <xf numFmtId="167" fontId="2" fillId="0" borderId="1" xfId="2" applyNumberFormat="1" applyFont="1" applyFill="1" applyBorder="1"/>
    <xf numFmtId="165" fontId="0" fillId="0" borderId="1" xfId="0" applyNumberFormat="1" applyFont="1" applyBorder="1"/>
    <xf numFmtId="167" fontId="2" fillId="0" borderId="1" xfId="2" applyNumberFormat="1" applyFont="1" applyBorder="1"/>
    <xf numFmtId="10" fontId="2" fillId="0" borderId="1" xfId="2" applyNumberFormat="1" applyFont="1" applyBorder="1"/>
    <xf numFmtId="10" fontId="2" fillId="0" borderId="1" xfId="2" applyNumberFormat="1" applyFont="1" applyFill="1" applyBorder="1"/>
    <xf numFmtId="9" fontId="0" fillId="3" borderId="1" xfId="0" applyNumberFormat="1" applyFill="1" applyBorder="1"/>
    <xf numFmtId="2" fontId="0" fillId="3" borderId="1" xfId="0" applyNumberFormat="1" applyFont="1" applyFill="1" applyBorder="1"/>
    <xf numFmtId="0" fontId="0" fillId="3" borderId="1" xfId="0" applyFont="1" applyFill="1" applyBorder="1"/>
    <xf numFmtId="165" fontId="2" fillId="3" borderId="1" xfId="1" applyNumberFormat="1" applyFont="1" applyFill="1" applyBorder="1"/>
    <xf numFmtId="165" fontId="0" fillId="3" borderId="1" xfId="0" applyNumberFormat="1" applyFont="1" applyFill="1" applyBorder="1"/>
    <xf numFmtId="167" fontId="2" fillId="3" borderId="1" xfId="2" applyNumberFormat="1" applyFont="1" applyFill="1" applyBorder="1"/>
    <xf numFmtId="167" fontId="0" fillId="3" borderId="1" xfId="0" applyNumberFormat="1" applyFont="1" applyFill="1" applyBorder="1"/>
    <xf numFmtId="10" fontId="2" fillId="3" borderId="1" xfId="2" applyNumberFormat="1" applyFont="1" applyFill="1" applyBorder="1"/>
    <xf numFmtId="10" fontId="2" fillId="4" borderId="1" xfId="2" applyNumberFormat="1" applyFont="1" applyFill="1" applyBorder="1"/>
    <xf numFmtId="165" fontId="0" fillId="2" borderId="1" xfId="0" applyNumberFormat="1" applyFont="1" applyFill="1" applyBorder="1"/>
    <xf numFmtId="9" fontId="0" fillId="2" borderId="1" xfId="0" applyNumberFormat="1" applyFont="1" applyFill="1" applyBorder="1"/>
    <xf numFmtId="9" fontId="0" fillId="0" borderId="1" xfId="0" applyNumberFormat="1" applyFont="1" applyFill="1" applyBorder="1"/>
    <xf numFmtId="9" fontId="7" fillId="5" borderId="1" xfId="0" applyNumberFormat="1" applyFont="1" applyFill="1" applyBorder="1"/>
    <xf numFmtId="2" fontId="7" fillId="5" borderId="1" xfId="0" applyNumberFormat="1" applyFont="1" applyFill="1" applyBorder="1"/>
    <xf numFmtId="0" fontId="7" fillId="5" borderId="1" xfId="0" applyFont="1" applyFill="1" applyBorder="1"/>
    <xf numFmtId="165" fontId="7" fillId="5" borderId="1" xfId="1" applyNumberFormat="1" applyFont="1" applyFill="1" applyBorder="1"/>
    <xf numFmtId="165" fontId="7" fillId="5" borderId="1" xfId="0" applyNumberFormat="1" applyFont="1" applyFill="1" applyBorder="1"/>
    <xf numFmtId="167" fontId="7" fillId="5" borderId="1" xfId="0" applyNumberFormat="1" applyFont="1" applyFill="1" applyBorder="1"/>
    <xf numFmtId="167" fontId="7" fillId="5" borderId="1" xfId="2" applyNumberFormat="1" applyFont="1" applyFill="1" applyBorder="1"/>
    <xf numFmtId="10" fontId="7" fillId="5" borderId="1" xfId="2" applyNumberFormat="1" applyFont="1" applyFill="1" applyBorder="1"/>
    <xf numFmtId="0" fontId="0" fillId="3" borderId="1" xfId="0" applyFill="1" applyBorder="1"/>
    <xf numFmtId="167" fontId="0" fillId="3" borderId="1" xfId="2" applyNumberFormat="1" applyFont="1" applyFill="1" applyBorder="1"/>
    <xf numFmtId="165" fontId="0" fillId="3" borderId="1" xfId="1" applyNumberFormat="1" applyFont="1" applyFill="1" applyBorder="1"/>
    <xf numFmtId="167" fontId="0" fillId="4" borderId="1" xfId="0" applyNumberFormat="1" applyFont="1" applyFill="1" applyBorder="1"/>
    <xf numFmtId="167" fontId="2" fillId="4" borderId="1" xfId="2" applyNumberFormat="1" applyFont="1" applyFill="1" applyBorder="1"/>
    <xf numFmtId="9" fontId="0" fillId="6" borderId="1" xfId="2" applyFont="1" applyFill="1" applyBorder="1" applyAlignment="1">
      <alignment horizontal="center"/>
    </xf>
    <xf numFmtId="2" fontId="0" fillId="6" borderId="1" xfId="3" applyNumberFormat="1" applyFont="1" applyFill="1" applyBorder="1" applyAlignment="1">
      <alignment horizontal="center"/>
    </xf>
    <xf numFmtId="167" fontId="0" fillId="6" borderId="1" xfId="0" applyNumberFormat="1" applyFill="1" applyBorder="1"/>
    <xf numFmtId="9" fontId="0" fillId="0" borderId="1" xfId="2" applyFont="1" applyFill="1" applyBorder="1" applyAlignment="1">
      <alignment horizontal="center"/>
    </xf>
    <xf numFmtId="2" fontId="0" fillId="0" borderId="1" xfId="3" applyNumberFormat="1" applyFont="1" applyFill="1" applyBorder="1" applyAlignment="1">
      <alignment horizontal="center"/>
    </xf>
    <xf numFmtId="0" fontId="7" fillId="0" borderId="2" xfId="0" applyFont="1" applyBorder="1" applyAlignment="1">
      <alignment vertical="center" wrapText="1"/>
    </xf>
    <xf numFmtId="0" fontId="9" fillId="0" borderId="1" xfId="0" applyFont="1" applyBorder="1" applyAlignment="1">
      <alignment vertical="top" wrapText="1"/>
    </xf>
    <xf numFmtId="0" fontId="0" fillId="0" borderId="0" xfId="0" applyBorder="1" applyAlignment="1">
      <alignment horizontal="left" vertical="top" wrapText="1"/>
    </xf>
    <xf numFmtId="0" fontId="0" fillId="0" borderId="0" xfId="0" applyAlignment="1">
      <alignment horizontal="left" vertical="top" wrapText="1"/>
    </xf>
    <xf numFmtId="0" fontId="8" fillId="0" borderId="0" xfId="0" applyFont="1" applyBorder="1" applyAlignment="1">
      <alignment horizontal="center"/>
    </xf>
    <xf numFmtId="0" fontId="0" fillId="0" borderId="0" xfId="0" applyAlignment="1">
      <alignment horizontal="left"/>
    </xf>
    <xf numFmtId="0" fontId="1" fillId="0" borderId="0" xfId="0" applyFont="1" applyBorder="1" applyAlignment="1">
      <alignment horizontal="center"/>
    </xf>
  </cellXfs>
  <cellStyles count="4">
    <cellStyle name="Komma" xfId="1" builtinId="3"/>
    <cellStyle name="Komma 2" xfId="3"/>
    <cellStyle name="Normal" xfId="0" builtinId="0"/>
    <cellStyle name="Pro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1"/>
  <sheetViews>
    <sheetView tabSelected="1" zoomScale="78" zoomScaleNormal="130" workbookViewId="0">
      <selection activeCell="E16" sqref="E16"/>
    </sheetView>
  </sheetViews>
  <sheetFormatPr defaultRowHeight="14.5" x14ac:dyDescent="0.35"/>
  <cols>
    <col min="1" max="1" width="48.7265625" customWidth="1"/>
    <col min="2" max="2" width="17.08984375" bestFit="1" customWidth="1"/>
    <col min="3" max="3" width="16.36328125" bestFit="1" customWidth="1"/>
    <col min="4" max="5" width="20.453125" customWidth="1"/>
    <col min="6" max="6" width="16.36328125" bestFit="1" customWidth="1"/>
    <col min="7" max="7" width="15.1796875" customWidth="1"/>
    <col min="8" max="8" width="12.6328125" customWidth="1"/>
  </cols>
  <sheetData>
    <row r="1" spans="1:7" ht="23.5" x14ac:dyDescent="0.55000000000000004">
      <c r="A1" s="79" t="s">
        <v>27</v>
      </c>
      <c r="B1" s="79"/>
      <c r="C1" s="79"/>
      <c r="D1" s="79"/>
      <c r="E1" s="79"/>
      <c r="F1" s="79"/>
      <c r="G1" s="79"/>
    </row>
    <row r="2" spans="1:7" x14ac:dyDescent="0.35">
      <c r="A2" s="7" t="s">
        <v>0</v>
      </c>
      <c r="B2" s="12">
        <f>Model!B5</f>
        <v>0.19999999999999996</v>
      </c>
      <c r="C2" s="12">
        <f>Model!B7</f>
        <v>0.4</v>
      </c>
      <c r="D2" s="55">
        <f>Model!B8</f>
        <v>0.5</v>
      </c>
      <c r="E2" s="57">
        <f>Model!B9</f>
        <v>0.6</v>
      </c>
      <c r="F2" s="12">
        <f>Model!B10</f>
        <v>0.7</v>
      </c>
      <c r="G2" s="25">
        <f>Model!B12</f>
        <v>0.9</v>
      </c>
    </row>
    <row r="3" spans="1:7" x14ac:dyDescent="0.35">
      <c r="A3" s="7" t="s">
        <v>1</v>
      </c>
      <c r="B3" s="16">
        <f>1-B2</f>
        <v>0.8</v>
      </c>
      <c r="C3" s="16">
        <f t="shared" ref="C3:G3" si="0">1-C2</f>
        <v>0.6</v>
      </c>
      <c r="D3" s="56">
        <f t="shared" si="0"/>
        <v>0.5</v>
      </c>
      <c r="E3" s="57">
        <f t="shared" si="0"/>
        <v>0.4</v>
      </c>
      <c r="F3" s="16">
        <f t="shared" si="0"/>
        <v>0.30000000000000004</v>
      </c>
      <c r="G3" s="16">
        <f t="shared" si="0"/>
        <v>9.9999999999999978E-2</v>
      </c>
    </row>
    <row r="4" spans="1:7" x14ac:dyDescent="0.35">
      <c r="A4" s="7" t="s">
        <v>13</v>
      </c>
      <c r="B4" s="17">
        <f>B2/B3</f>
        <v>0.24999999999999994</v>
      </c>
      <c r="C4" s="17">
        <f>C2/C3</f>
        <v>0.66666666666666674</v>
      </c>
      <c r="D4" s="32">
        <f t="shared" ref="D4:G4" si="1">D2/D3</f>
        <v>1</v>
      </c>
      <c r="E4" s="58">
        <f t="shared" si="1"/>
        <v>1.4999999999999998</v>
      </c>
      <c r="F4" s="17">
        <f t="shared" si="1"/>
        <v>2.333333333333333</v>
      </c>
      <c r="G4" s="17">
        <f t="shared" si="1"/>
        <v>9.0000000000000018</v>
      </c>
    </row>
    <row r="5" spans="1:7" x14ac:dyDescent="0.35">
      <c r="A5" s="7"/>
      <c r="B5" s="18"/>
      <c r="C5" s="18"/>
      <c r="D5" s="33"/>
      <c r="E5" s="59"/>
      <c r="F5" s="18"/>
      <c r="G5" s="18"/>
    </row>
    <row r="6" spans="1:7" x14ac:dyDescent="0.35">
      <c r="A6" s="7" t="s">
        <v>2</v>
      </c>
      <c r="B6" s="19">
        <v>12000000</v>
      </c>
      <c r="C6" s="19">
        <v>12000000</v>
      </c>
      <c r="D6" s="34">
        <v>12000000</v>
      </c>
      <c r="E6" s="60">
        <v>12000000</v>
      </c>
      <c r="F6" s="19">
        <v>12000000</v>
      </c>
      <c r="G6" s="19">
        <v>12000000</v>
      </c>
    </row>
    <row r="7" spans="1:7" x14ac:dyDescent="0.35">
      <c r="A7" s="7" t="s">
        <v>3</v>
      </c>
      <c r="B7" s="20">
        <f>B6*B3</f>
        <v>9600000</v>
      </c>
      <c r="C7" s="20">
        <f t="shared" ref="C7:G7" si="2">C6*C3</f>
        <v>7200000</v>
      </c>
      <c r="D7" s="35">
        <f t="shared" si="2"/>
        <v>6000000</v>
      </c>
      <c r="E7" s="61">
        <f t="shared" si="2"/>
        <v>4800000</v>
      </c>
      <c r="F7" s="20">
        <f t="shared" si="2"/>
        <v>3600000.0000000005</v>
      </c>
      <c r="G7" s="20">
        <f t="shared" si="2"/>
        <v>1199999.9999999998</v>
      </c>
    </row>
    <row r="8" spans="1:7" x14ac:dyDescent="0.35">
      <c r="A8" s="7" t="s">
        <v>4</v>
      </c>
      <c r="B8" s="20">
        <f>B6*B2</f>
        <v>2399999.9999999995</v>
      </c>
      <c r="C8" s="20">
        <f t="shared" ref="C8:G8" si="3">C6*C2</f>
        <v>4800000</v>
      </c>
      <c r="D8" s="35">
        <f t="shared" si="3"/>
        <v>6000000</v>
      </c>
      <c r="E8" s="61">
        <f t="shared" si="3"/>
        <v>7200000</v>
      </c>
      <c r="F8" s="20">
        <f t="shared" si="3"/>
        <v>8400000</v>
      </c>
      <c r="G8" s="20">
        <f t="shared" si="3"/>
        <v>10800000</v>
      </c>
    </row>
    <row r="9" spans="1:7" x14ac:dyDescent="0.35">
      <c r="A9" s="7" t="s">
        <v>24</v>
      </c>
      <c r="B9" s="23">
        <f>Model!D5</f>
        <v>0.13</v>
      </c>
      <c r="C9" s="23">
        <f>Model!D7</f>
        <v>0.14000000000000001</v>
      </c>
      <c r="D9" s="36">
        <f>Model!D8</f>
        <v>0.14000000000000001</v>
      </c>
      <c r="E9" s="62">
        <f>Model!D9</f>
        <v>0.14000000000000001</v>
      </c>
      <c r="F9" s="23">
        <f>Model!D10</f>
        <v>0.16</v>
      </c>
      <c r="G9" s="24">
        <f>Model!D12</f>
        <v>0.18</v>
      </c>
    </row>
    <row r="10" spans="1:7" x14ac:dyDescent="0.35">
      <c r="A10" s="7" t="s">
        <v>15</v>
      </c>
      <c r="B10" s="9">
        <f>B7*B9</f>
        <v>1248000</v>
      </c>
      <c r="C10" s="9">
        <f>C7*C9</f>
        <v>1008000.0000000001</v>
      </c>
      <c r="D10" s="34">
        <f t="shared" ref="D10:F10" si="4">D7*D9</f>
        <v>840000.00000000012</v>
      </c>
      <c r="E10" s="60">
        <f t="shared" si="4"/>
        <v>672000.00000000012</v>
      </c>
      <c r="F10" s="9">
        <f t="shared" si="4"/>
        <v>576000.00000000012</v>
      </c>
      <c r="G10" s="9">
        <f>G7*G9</f>
        <v>215999.99999999994</v>
      </c>
    </row>
    <row r="11" spans="1:7" x14ac:dyDescent="0.35">
      <c r="A11" s="7" t="s">
        <v>16</v>
      </c>
      <c r="B11" s="9"/>
      <c r="C11" s="9"/>
      <c r="D11" s="34"/>
      <c r="E11" s="60"/>
      <c r="F11" s="19"/>
      <c r="G11" s="19"/>
    </row>
    <row r="12" spans="1:7" x14ac:dyDescent="0.35">
      <c r="A12" s="7" t="s">
        <v>25</v>
      </c>
      <c r="B12" s="13">
        <f>Model!E5</f>
        <v>0.04</v>
      </c>
      <c r="C12" s="13">
        <f>Model!E7</f>
        <v>0.06</v>
      </c>
      <c r="D12" s="39">
        <f>Model!E8</f>
        <v>7.0000000000000007E-2</v>
      </c>
      <c r="E12" s="63">
        <f>Model!E9</f>
        <v>0.08</v>
      </c>
      <c r="F12" s="13">
        <f>Model!E10</f>
        <v>0.09</v>
      </c>
      <c r="G12" s="13">
        <f>Model!E12</f>
        <v>0.25</v>
      </c>
    </row>
    <row r="13" spans="1:7" x14ac:dyDescent="0.35">
      <c r="A13" s="7" t="s">
        <v>14</v>
      </c>
      <c r="B13" s="9">
        <f>B12*B8</f>
        <v>95999.999999999985</v>
      </c>
      <c r="C13" s="9">
        <f>C12*C8</f>
        <v>288000</v>
      </c>
      <c r="D13" s="34">
        <f t="shared" ref="D13:G13" si="5">D12*D8</f>
        <v>420000.00000000006</v>
      </c>
      <c r="E13" s="60">
        <f t="shared" si="5"/>
        <v>576000</v>
      </c>
      <c r="F13" s="9">
        <f t="shared" si="5"/>
        <v>756000</v>
      </c>
      <c r="G13" s="9">
        <f t="shared" si="5"/>
        <v>2700000</v>
      </c>
    </row>
    <row r="14" spans="1:7" x14ac:dyDescent="0.35">
      <c r="A14" s="7" t="s">
        <v>5</v>
      </c>
      <c r="B14" s="10">
        <f>B10+B13</f>
        <v>1344000</v>
      </c>
      <c r="C14" s="10">
        <f t="shared" ref="C14:G14" si="6">C10+C13</f>
        <v>1296000</v>
      </c>
      <c r="D14" s="35">
        <f t="shared" si="6"/>
        <v>1260000.0000000002</v>
      </c>
      <c r="E14" s="61">
        <f t="shared" si="6"/>
        <v>1248000</v>
      </c>
      <c r="F14" s="10">
        <f t="shared" si="6"/>
        <v>1332000</v>
      </c>
      <c r="G14" s="10">
        <f t="shared" si="6"/>
        <v>2916000</v>
      </c>
    </row>
    <row r="15" spans="1:7" x14ac:dyDescent="0.35">
      <c r="A15" s="7" t="s">
        <v>21</v>
      </c>
      <c r="B15" s="10"/>
      <c r="C15" s="10"/>
      <c r="D15" s="35"/>
      <c r="E15" s="61"/>
      <c r="F15" s="10"/>
      <c r="G15" s="10"/>
    </row>
    <row r="16" spans="1:7" x14ac:dyDescent="0.35">
      <c r="A16" s="65" t="s">
        <v>22</v>
      </c>
      <c r="B16" s="66">
        <f t="shared" ref="B16:G16" si="7">B14/B6</f>
        <v>0.112</v>
      </c>
      <c r="C16" s="66">
        <f t="shared" si="7"/>
        <v>0.108</v>
      </c>
      <c r="D16" s="50">
        <f t="shared" si="7"/>
        <v>0.10500000000000002</v>
      </c>
      <c r="E16" s="26">
        <f t="shared" si="7"/>
        <v>0.104</v>
      </c>
      <c r="F16" s="66">
        <f t="shared" si="7"/>
        <v>0.111</v>
      </c>
      <c r="G16" s="66">
        <f t="shared" si="7"/>
        <v>0.24299999999999999</v>
      </c>
    </row>
    <row r="17" spans="1:7" x14ac:dyDescent="0.35">
      <c r="A17" s="7" t="s">
        <v>9</v>
      </c>
      <c r="B17" s="23">
        <v>0.11</v>
      </c>
      <c r="C17" s="23">
        <f>B17</f>
        <v>0.11</v>
      </c>
      <c r="D17" s="36">
        <f>C17</f>
        <v>0.11</v>
      </c>
      <c r="E17" s="62">
        <f t="shared" ref="E17:G17" si="8">D17</f>
        <v>0.11</v>
      </c>
      <c r="F17" s="23">
        <f t="shared" si="8"/>
        <v>0.11</v>
      </c>
      <c r="G17" s="23">
        <f t="shared" si="8"/>
        <v>0.11</v>
      </c>
    </row>
    <row r="18" spans="1:7" x14ac:dyDescent="0.35">
      <c r="A18" s="7" t="s">
        <v>20</v>
      </c>
      <c r="B18" s="21">
        <f>B17-B12</f>
        <v>7.0000000000000007E-2</v>
      </c>
      <c r="C18" s="21">
        <f t="shared" ref="C18:G18" si="9">C17-C12</f>
        <v>0.05</v>
      </c>
      <c r="D18" s="37">
        <f t="shared" si="9"/>
        <v>3.9999999999999994E-2</v>
      </c>
      <c r="E18" s="62">
        <f t="shared" si="9"/>
        <v>0.03</v>
      </c>
      <c r="F18" s="21">
        <f t="shared" si="9"/>
        <v>2.0000000000000004E-2</v>
      </c>
      <c r="G18" s="21">
        <f t="shared" si="9"/>
        <v>-0.14000000000000001</v>
      </c>
    </row>
    <row r="19" spans="1:7" x14ac:dyDescent="0.35">
      <c r="A19" s="7" t="s">
        <v>28</v>
      </c>
      <c r="B19" s="10">
        <f t="shared" ref="B19:G19" si="10">B17*B6</f>
        <v>1320000</v>
      </c>
      <c r="C19" s="10">
        <f t="shared" si="10"/>
        <v>1320000</v>
      </c>
      <c r="D19" s="35">
        <f t="shared" si="10"/>
        <v>1320000</v>
      </c>
      <c r="E19" s="61">
        <f t="shared" si="10"/>
        <v>1320000</v>
      </c>
      <c r="F19" s="10">
        <f t="shared" si="10"/>
        <v>1320000</v>
      </c>
      <c r="G19" s="10">
        <f t="shared" si="10"/>
        <v>1320000</v>
      </c>
    </row>
    <row r="20" spans="1:7" x14ac:dyDescent="0.35">
      <c r="A20" s="7" t="s">
        <v>10</v>
      </c>
      <c r="B20" s="10">
        <f>B13</f>
        <v>95999.999999999985</v>
      </c>
      <c r="C20" s="10">
        <f t="shared" ref="C20:G20" si="11">C13</f>
        <v>288000</v>
      </c>
      <c r="D20" s="35">
        <f t="shared" si="11"/>
        <v>420000.00000000006</v>
      </c>
      <c r="E20" s="61">
        <f t="shared" si="11"/>
        <v>576000</v>
      </c>
      <c r="F20" s="10">
        <f t="shared" si="11"/>
        <v>756000</v>
      </c>
      <c r="G20" s="10">
        <f t="shared" si="11"/>
        <v>2700000</v>
      </c>
    </row>
    <row r="21" spans="1:7" x14ac:dyDescent="0.35">
      <c r="A21" s="7" t="s">
        <v>11</v>
      </c>
      <c r="B21" s="10">
        <f>B19-B20</f>
        <v>1224000</v>
      </c>
      <c r="C21" s="10">
        <f t="shared" ref="C21:G21" si="12">C19-C20</f>
        <v>1032000</v>
      </c>
      <c r="D21" s="35">
        <f t="shared" si="12"/>
        <v>900000</v>
      </c>
      <c r="E21" s="61">
        <f t="shared" si="12"/>
        <v>744000</v>
      </c>
      <c r="F21" s="10">
        <f t="shared" si="12"/>
        <v>564000</v>
      </c>
      <c r="G21" s="10">
        <f t="shared" si="12"/>
        <v>-1380000</v>
      </c>
    </row>
    <row r="22" spans="1:7" x14ac:dyDescent="0.35">
      <c r="A22" s="7" t="s">
        <v>19</v>
      </c>
      <c r="B22" s="11">
        <f>B21/B7</f>
        <v>0.1275</v>
      </c>
      <c r="C22" s="11">
        <f t="shared" ref="C22:G22" si="13">C21/C7</f>
        <v>0.14333333333333334</v>
      </c>
      <c r="D22" s="44">
        <f t="shared" si="13"/>
        <v>0.15</v>
      </c>
      <c r="E22" s="64">
        <f t="shared" si="13"/>
        <v>0.155</v>
      </c>
      <c r="F22" s="11">
        <f t="shared" si="13"/>
        <v>0.15666666666666665</v>
      </c>
      <c r="G22" s="11">
        <f t="shared" si="13"/>
        <v>-1.1500000000000001</v>
      </c>
    </row>
    <row r="23" spans="1:7" x14ac:dyDescent="0.35">
      <c r="A23" s="7" t="s">
        <v>29</v>
      </c>
      <c r="B23" s="11">
        <f>B17+(B18*B4)</f>
        <v>0.1275</v>
      </c>
      <c r="C23" s="11">
        <f>C17+(C18*C4)</f>
        <v>0.14333333333333334</v>
      </c>
      <c r="D23" s="44">
        <f>D17+(D18*D4)</f>
        <v>0.15</v>
      </c>
      <c r="E23" s="64">
        <f>E17+(E18*E4)</f>
        <v>0.155</v>
      </c>
      <c r="F23" s="28">
        <f t="shared" ref="F23:G23" si="14">F17+(F18*F4)</f>
        <v>0.15666666666666668</v>
      </c>
      <c r="G23" s="28">
        <f t="shared" si="14"/>
        <v>-1.1500000000000004</v>
      </c>
    </row>
    <row r="24" spans="1:7" x14ac:dyDescent="0.35">
      <c r="A24" s="65" t="s">
        <v>26</v>
      </c>
      <c r="B24" s="67">
        <f>B19/B16</f>
        <v>11785714.285714285</v>
      </c>
      <c r="C24" s="67">
        <f t="shared" ref="C24:G24" si="15">C19/C16</f>
        <v>12222222.222222222</v>
      </c>
      <c r="D24" s="48">
        <f t="shared" si="15"/>
        <v>12571428.571428569</v>
      </c>
      <c r="E24" s="27">
        <f t="shared" si="15"/>
        <v>12692307.692307692</v>
      </c>
      <c r="F24" s="67">
        <f t="shared" si="15"/>
        <v>11891891.891891891</v>
      </c>
      <c r="G24" s="67">
        <f t="shared" si="15"/>
        <v>5432098.7654320989</v>
      </c>
    </row>
    <row r="25" spans="1:7" x14ac:dyDescent="0.35">
      <c r="A25" s="14" t="s">
        <v>36</v>
      </c>
      <c r="B25" s="1"/>
      <c r="C25" s="1"/>
      <c r="D25" s="1"/>
      <c r="E25" s="1"/>
      <c r="F25" s="1"/>
      <c r="G25" s="1"/>
    </row>
    <row r="26" spans="1:7" ht="14.5" customHeight="1" x14ac:dyDescent="0.35">
      <c r="A26" s="78" t="s">
        <v>37</v>
      </c>
      <c r="B26" s="78"/>
      <c r="C26" s="78"/>
      <c r="D26" s="78"/>
      <c r="E26" s="78"/>
      <c r="F26" s="78"/>
      <c r="G26" s="78"/>
    </row>
    <row r="27" spans="1:7" ht="50.5" customHeight="1" x14ac:dyDescent="0.35">
      <c r="A27" s="78"/>
      <c r="B27" s="78"/>
      <c r="C27" s="78"/>
      <c r="D27" s="78"/>
      <c r="E27" s="78"/>
      <c r="F27" s="78"/>
      <c r="G27" s="78"/>
    </row>
    <row r="28" spans="1:7" x14ac:dyDescent="0.35">
      <c r="A28" s="78" t="s">
        <v>23</v>
      </c>
      <c r="B28" s="78"/>
      <c r="C28" s="78"/>
      <c r="D28" s="78"/>
      <c r="E28" s="78"/>
      <c r="F28" s="78"/>
      <c r="G28" s="78"/>
    </row>
    <row r="29" spans="1:7" x14ac:dyDescent="0.35">
      <c r="A29" s="78"/>
      <c r="B29" s="78"/>
      <c r="C29" s="78"/>
      <c r="D29" s="78"/>
      <c r="E29" s="78"/>
      <c r="F29" s="78"/>
      <c r="G29" s="78"/>
    </row>
    <row r="30" spans="1:7" x14ac:dyDescent="0.35">
      <c r="A30" s="78"/>
      <c r="B30" s="78"/>
      <c r="C30" s="78"/>
      <c r="D30" s="78"/>
      <c r="E30" s="78"/>
      <c r="F30" s="78"/>
      <c r="G30" s="78"/>
    </row>
    <row r="31" spans="1:7" x14ac:dyDescent="0.35">
      <c r="A31" s="78"/>
      <c r="B31" s="78"/>
      <c r="C31" s="78"/>
      <c r="D31" s="78"/>
      <c r="E31" s="78"/>
      <c r="F31" s="78"/>
      <c r="G31" s="78"/>
    </row>
  </sheetData>
  <mergeCells count="4">
    <mergeCell ref="A28:G29"/>
    <mergeCell ref="A1:G1"/>
    <mergeCell ref="A30:G31"/>
    <mergeCell ref="A26:G27"/>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6"/>
  <sheetViews>
    <sheetView zoomScale="77" zoomScaleNormal="130" workbookViewId="0">
      <selection sqref="A1:G1"/>
    </sheetView>
  </sheetViews>
  <sheetFormatPr defaultRowHeight="14.5" x14ac:dyDescent="0.35"/>
  <cols>
    <col min="1" max="1" width="48.7265625" customWidth="1"/>
    <col min="2" max="2" width="17.08984375" bestFit="1" customWidth="1"/>
    <col min="3" max="3" width="16.36328125" bestFit="1" customWidth="1"/>
    <col min="4" max="5" width="20.453125" customWidth="1"/>
    <col min="6" max="6" width="16.36328125" bestFit="1" customWidth="1"/>
    <col min="7" max="7" width="15.1796875" customWidth="1"/>
    <col min="8" max="8" width="12.6328125" customWidth="1"/>
  </cols>
  <sheetData>
    <row r="1" spans="1:7" ht="23.5" x14ac:dyDescent="0.55000000000000004">
      <c r="A1" s="79" t="s">
        <v>30</v>
      </c>
      <c r="B1" s="79"/>
      <c r="C1" s="79"/>
      <c r="D1" s="79"/>
      <c r="E1" s="79"/>
      <c r="F1" s="79"/>
      <c r="G1" s="79"/>
    </row>
    <row r="2" spans="1:7" x14ac:dyDescent="0.35">
      <c r="A2" s="7" t="s">
        <v>0</v>
      </c>
      <c r="B2" s="16">
        <f>1-B3</f>
        <v>0.25</v>
      </c>
      <c r="C2" s="16">
        <f t="shared" ref="C2:G2" si="0">1-C3</f>
        <v>0.4</v>
      </c>
      <c r="D2" s="16">
        <f t="shared" si="0"/>
        <v>0.5</v>
      </c>
      <c r="E2" s="16">
        <f t="shared" si="0"/>
        <v>0.5714285714285714</v>
      </c>
      <c r="F2" s="16">
        <f t="shared" si="0"/>
        <v>0.625</v>
      </c>
      <c r="G2" s="45">
        <f t="shared" si="0"/>
        <v>0.66666666666666674</v>
      </c>
    </row>
    <row r="3" spans="1:7" x14ac:dyDescent="0.35">
      <c r="A3" s="7" t="s">
        <v>1</v>
      </c>
      <c r="B3" s="16">
        <f>B7/B6</f>
        <v>0.75</v>
      </c>
      <c r="C3" s="16">
        <f t="shared" ref="C3:G3" si="1">C7/C6</f>
        <v>0.6</v>
      </c>
      <c r="D3" s="16">
        <f t="shared" si="1"/>
        <v>0.5</v>
      </c>
      <c r="E3" s="16">
        <f t="shared" si="1"/>
        <v>0.42857142857142855</v>
      </c>
      <c r="F3" s="16">
        <f t="shared" si="1"/>
        <v>0.375</v>
      </c>
      <c r="G3" s="45">
        <f t="shared" si="1"/>
        <v>0.33333333333333331</v>
      </c>
    </row>
    <row r="4" spans="1:7" x14ac:dyDescent="0.35">
      <c r="A4" s="31" t="s">
        <v>13</v>
      </c>
      <c r="B4" s="32">
        <f>B2/B3</f>
        <v>0.33333333333333331</v>
      </c>
      <c r="C4" s="32">
        <f>C2/C3</f>
        <v>0.66666666666666674</v>
      </c>
      <c r="D4" s="32">
        <f t="shared" ref="D4:G4" si="2">D2/D3</f>
        <v>1</v>
      </c>
      <c r="E4" s="32">
        <f t="shared" si="2"/>
        <v>1.3333333333333333</v>
      </c>
      <c r="F4" s="32">
        <f t="shared" si="2"/>
        <v>1.6666666666666667</v>
      </c>
      <c r="G4" s="46">
        <f t="shared" si="2"/>
        <v>2.0000000000000004</v>
      </c>
    </row>
    <row r="5" spans="1:7" x14ac:dyDescent="0.35">
      <c r="A5" s="31"/>
      <c r="B5" s="33"/>
      <c r="C5" s="33"/>
      <c r="D5" s="33"/>
      <c r="E5" s="33"/>
      <c r="F5" s="33"/>
      <c r="G5" s="47"/>
    </row>
    <row r="6" spans="1:7" x14ac:dyDescent="0.35">
      <c r="A6" s="31" t="s">
        <v>2</v>
      </c>
      <c r="B6" s="34">
        <f>B7+B8</f>
        <v>4000000</v>
      </c>
      <c r="C6" s="34">
        <f>C7+C8</f>
        <v>5000000</v>
      </c>
      <c r="D6" s="34">
        <f t="shared" ref="D6:G6" si="3">D7+D8</f>
        <v>6000000</v>
      </c>
      <c r="E6" s="34">
        <f t="shared" si="3"/>
        <v>7000000</v>
      </c>
      <c r="F6" s="34">
        <f t="shared" si="3"/>
        <v>8000000</v>
      </c>
      <c r="G6" s="48">
        <f t="shared" si="3"/>
        <v>9000000</v>
      </c>
    </row>
    <row r="7" spans="1:7" x14ac:dyDescent="0.35">
      <c r="A7" s="31" t="s">
        <v>3</v>
      </c>
      <c r="B7" s="54">
        <v>3000000</v>
      </c>
      <c r="C7" s="54">
        <v>3000000</v>
      </c>
      <c r="D7" s="54">
        <v>3000000</v>
      </c>
      <c r="E7" s="54">
        <v>3000000</v>
      </c>
      <c r="F7" s="54">
        <v>3000000</v>
      </c>
      <c r="G7" s="49">
        <v>3000000</v>
      </c>
    </row>
    <row r="8" spans="1:7" x14ac:dyDescent="0.35">
      <c r="A8" s="31" t="s">
        <v>4</v>
      </c>
      <c r="B8" s="54">
        <v>1000000</v>
      </c>
      <c r="C8" s="54">
        <v>2000000</v>
      </c>
      <c r="D8" s="54">
        <v>3000000</v>
      </c>
      <c r="E8" s="54">
        <v>4000000</v>
      </c>
      <c r="F8" s="54">
        <v>5000000</v>
      </c>
      <c r="G8" s="49">
        <v>6000000</v>
      </c>
    </row>
    <row r="9" spans="1:7" x14ac:dyDescent="0.35">
      <c r="A9" s="31" t="s">
        <v>16</v>
      </c>
      <c r="B9" s="38"/>
      <c r="C9" s="38"/>
      <c r="D9" s="34"/>
      <c r="E9" s="34"/>
      <c r="F9" s="34"/>
      <c r="G9" s="48"/>
    </row>
    <row r="10" spans="1:7" x14ac:dyDescent="0.35">
      <c r="A10" s="31" t="s">
        <v>25</v>
      </c>
      <c r="B10" s="39">
        <v>0.04</v>
      </c>
      <c r="C10" s="39">
        <f>B10</f>
        <v>0.04</v>
      </c>
      <c r="D10" s="39">
        <f>C10</f>
        <v>0.04</v>
      </c>
      <c r="E10" s="39">
        <f>D10</f>
        <v>0.04</v>
      </c>
      <c r="F10" s="39">
        <f>E10</f>
        <v>0.04</v>
      </c>
      <c r="G10" s="50">
        <f>F10</f>
        <v>0.04</v>
      </c>
    </row>
    <row r="11" spans="1:7" x14ac:dyDescent="0.35">
      <c r="A11" s="31" t="s">
        <v>14</v>
      </c>
      <c r="B11" s="38">
        <f t="shared" ref="B11:G11" si="4">B10*B8</f>
        <v>40000</v>
      </c>
      <c r="C11" s="38">
        <f t="shared" si="4"/>
        <v>80000</v>
      </c>
      <c r="D11" s="34">
        <f t="shared" si="4"/>
        <v>120000</v>
      </c>
      <c r="E11" s="38">
        <f t="shared" si="4"/>
        <v>160000</v>
      </c>
      <c r="F11" s="38">
        <f t="shared" si="4"/>
        <v>200000</v>
      </c>
      <c r="G11" s="48">
        <f t="shared" si="4"/>
        <v>240000</v>
      </c>
    </row>
    <row r="12" spans="1:7" x14ac:dyDescent="0.35">
      <c r="A12" s="31" t="s">
        <v>21</v>
      </c>
      <c r="B12" s="41"/>
      <c r="C12" s="41"/>
      <c r="D12" s="35"/>
      <c r="E12" s="41"/>
      <c r="F12" s="41"/>
      <c r="G12" s="49"/>
    </row>
    <row r="13" spans="1:7" hidden="1" x14ac:dyDescent="0.35">
      <c r="A13" s="31" t="s">
        <v>22</v>
      </c>
      <c r="B13" s="42"/>
      <c r="C13" s="42"/>
      <c r="D13" s="40"/>
      <c r="E13" s="42"/>
      <c r="F13" s="42"/>
      <c r="G13" s="50"/>
    </row>
    <row r="14" spans="1:7" x14ac:dyDescent="0.35">
      <c r="A14" s="31" t="s">
        <v>9</v>
      </c>
      <c r="B14" s="36">
        <v>0.11</v>
      </c>
      <c r="C14" s="36">
        <f>B14</f>
        <v>0.11</v>
      </c>
      <c r="D14" s="36">
        <f>C14</f>
        <v>0.11</v>
      </c>
      <c r="E14" s="36">
        <f>D14</f>
        <v>0.11</v>
      </c>
      <c r="F14" s="36">
        <f t="shared" ref="F14:G14" si="5">E14</f>
        <v>0.11</v>
      </c>
      <c r="G14" s="51">
        <f t="shared" si="5"/>
        <v>0.11</v>
      </c>
    </row>
    <row r="15" spans="1:7" x14ac:dyDescent="0.35">
      <c r="A15" s="31" t="s">
        <v>20</v>
      </c>
      <c r="B15" s="37">
        <f t="shared" ref="B15:G15" si="6">B14-B10</f>
        <v>7.0000000000000007E-2</v>
      </c>
      <c r="C15" s="37">
        <f t="shared" si="6"/>
        <v>7.0000000000000007E-2</v>
      </c>
      <c r="D15" s="37">
        <f t="shared" si="6"/>
        <v>7.0000000000000007E-2</v>
      </c>
      <c r="E15" s="37">
        <f t="shared" si="6"/>
        <v>7.0000000000000007E-2</v>
      </c>
      <c r="F15" s="37">
        <f t="shared" si="6"/>
        <v>7.0000000000000007E-2</v>
      </c>
      <c r="G15" s="51">
        <f t="shared" si="6"/>
        <v>7.0000000000000007E-2</v>
      </c>
    </row>
    <row r="16" spans="1:7" x14ac:dyDescent="0.35">
      <c r="A16" s="31" t="s">
        <v>28</v>
      </c>
      <c r="B16" s="41">
        <f t="shared" ref="B16:G16" si="7">B14*B6</f>
        <v>440000</v>
      </c>
      <c r="C16" s="41">
        <f t="shared" si="7"/>
        <v>550000</v>
      </c>
      <c r="D16" s="35">
        <f t="shared" si="7"/>
        <v>660000</v>
      </c>
      <c r="E16" s="41">
        <f t="shared" si="7"/>
        <v>770000</v>
      </c>
      <c r="F16" s="41">
        <f>F14*F6</f>
        <v>880000</v>
      </c>
      <c r="G16" s="49">
        <f t="shared" si="7"/>
        <v>990000</v>
      </c>
    </row>
    <row r="17" spans="1:7" x14ac:dyDescent="0.35">
      <c r="A17" s="31" t="s">
        <v>10</v>
      </c>
      <c r="B17" s="41">
        <f t="shared" ref="B17:G17" si="8">B11</f>
        <v>40000</v>
      </c>
      <c r="C17" s="41">
        <f t="shared" si="8"/>
        <v>80000</v>
      </c>
      <c r="D17" s="35">
        <f t="shared" si="8"/>
        <v>120000</v>
      </c>
      <c r="E17" s="41">
        <f t="shared" si="8"/>
        <v>160000</v>
      </c>
      <c r="F17" s="41">
        <f t="shared" si="8"/>
        <v>200000</v>
      </c>
      <c r="G17" s="49">
        <f t="shared" si="8"/>
        <v>240000</v>
      </c>
    </row>
    <row r="18" spans="1:7" x14ac:dyDescent="0.35">
      <c r="A18" s="31" t="s">
        <v>11</v>
      </c>
      <c r="B18" s="41">
        <f t="shared" ref="B18:G18" si="9">B16-B17</f>
        <v>400000</v>
      </c>
      <c r="C18" s="41">
        <f t="shared" si="9"/>
        <v>470000</v>
      </c>
      <c r="D18" s="35">
        <f t="shared" si="9"/>
        <v>540000</v>
      </c>
      <c r="E18" s="41">
        <f t="shared" si="9"/>
        <v>610000</v>
      </c>
      <c r="F18" s="41">
        <f t="shared" si="9"/>
        <v>680000</v>
      </c>
      <c r="G18" s="49">
        <f t="shared" si="9"/>
        <v>750000</v>
      </c>
    </row>
    <row r="19" spans="1:7" x14ac:dyDescent="0.35">
      <c r="A19" s="31" t="s">
        <v>19</v>
      </c>
      <c r="B19" s="43">
        <f t="shared" ref="B19:G19" si="10">B18/B7</f>
        <v>0.13333333333333333</v>
      </c>
      <c r="C19" s="43">
        <f t="shared" si="10"/>
        <v>0.15666666666666668</v>
      </c>
      <c r="D19" s="44">
        <f t="shared" si="10"/>
        <v>0.18</v>
      </c>
      <c r="E19" s="43">
        <f t="shared" si="10"/>
        <v>0.20333333333333334</v>
      </c>
      <c r="F19" s="43">
        <f t="shared" si="10"/>
        <v>0.22666666666666666</v>
      </c>
      <c r="G19" s="52">
        <f t="shared" si="10"/>
        <v>0.25</v>
      </c>
    </row>
    <row r="20" spans="1:7" x14ac:dyDescent="0.35">
      <c r="A20" s="47" t="s">
        <v>29</v>
      </c>
      <c r="B20" s="52">
        <f t="shared" ref="B20:G20" si="11">B14+(B15*B4)</f>
        <v>0.13333333333333333</v>
      </c>
      <c r="C20" s="52">
        <f t="shared" si="11"/>
        <v>0.15666666666666668</v>
      </c>
      <c r="D20" s="52">
        <f t="shared" si="11"/>
        <v>0.18</v>
      </c>
      <c r="E20" s="52">
        <f t="shared" si="11"/>
        <v>0.20333333333333334</v>
      </c>
      <c r="F20" s="52">
        <f t="shared" si="11"/>
        <v>0.22666666666666668</v>
      </c>
      <c r="G20" s="53">
        <f t="shared" si="11"/>
        <v>0.25000000000000006</v>
      </c>
    </row>
    <row r="21" spans="1:7" x14ac:dyDescent="0.35">
      <c r="A21" s="14" t="s">
        <v>36</v>
      </c>
      <c r="B21" s="1"/>
      <c r="C21" s="1"/>
      <c r="D21" s="1"/>
      <c r="E21" s="1"/>
      <c r="F21" s="1"/>
      <c r="G21" s="1"/>
    </row>
    <row r="22" spans="1:7" x14ac:dyDescent="0.35">
      <c r="A22" s="78" t="s">
        <v>39</v>
      </c>
      <c r="B22" s="78"/>
      <c r="C22" s="78"/>
      <c r="D22" s="78"/>
      <c r="E22" s="78"/>
      <c r="F22" s="78"/>
      <c r="G22" s="78"/>
    </row>
    <row r="23" spans="1:7" ht="37.5" customHeight="1" x14ac:dyDescent="0.35">
      <c r="A23" s="78"/>
      <c r="B23" s="78"/>
      <c r="C23" s="78"/>
      <c r="D23" s="78"/>
      <c r="E23" s="78"/>
      <c r="F23" s="78"/>
      <c r="G23" s="78"/>
    </row>
    <row r="24" spans="1:7" x14ac:dyDescent="0.35">
      <c r="A24" s="78" t="s">
        <v>38</v>
      </c>
      <c r="B24" s="78"/>
      <c r="C24" s="78"/>
      <c r="D24" s="78"/>
      <c r="E24" s="78"/>
      <c r="F24" s="78"/>
      <c r="G24" s="78"/>
    </row>
    <row r="25" spans="1:7" ht="28" customHeight="1" x14ac:dyDescent="0.35">
      <c r="A25" s="78"/>
      <c r="B25" s="78"/>
      <c r="C25" s="78"/>
      <c r="D25" s="78"/>
      <c r="E25" s="78"/>
      <c r="F25" s="78"/>
      <c r="G25" s="78"/>
    </row>
    <row r="26" spans="1:7" x14ac:dyDescent="0.35">
      <c r="A26" s="80"/>
      <c r="B26" s="80"/>
      <c r="C26" s="80"/>
      <c r="D26" s="80"/>
      <c r="E26" s="80"/>
      <c r="F26" s="80"/>
      <c r="G26" s="80"/>
    </row>
  </sheetData>
  <mergeCells count="4">
    <mergeCell ref="A1:G1"/>
    <mergeCell ref="A22:G23"/>
    <mergeCell ref="A24:G25"/>
    <mergeCell ref="A26:G26"/>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8"/>
  <sheetViews>
    <sheetView zoomScale="73" zoomScaleNormal="130" workbookViewId="0">
      <selection activeCell="B6" sqref="B6"/>
    </sheetView>
  </sheetViews>
  <sheetFormatPr defaultRowHeight="14.5" x14ac:dyDescent="0.35"/>
  <cols>
    <col min="1" max="1" width="60.453125" customWidth="1"/>
    <col min="2" max="2" width="17.08984375" bestFit="1" customWidth="1"/>
    <col min="3" max="3" width="16.36328125" bestFit="1" customWidth="1"/>
    <col min="4" max="5" width="20.453125" customWidth="1"/>
    <col min="6" max="6" width="16.36328125" bestFit="1" customWidth="1"/>
    <col min="7" max="7" width="15.1796875" customWidth="1"/>
    <col min="8" max="8" width="12.6328125" customWidth="1"/>
  </cols>
  <sheetData>
    <row r="1" spans="1:7" ht="26" x14ac:dyDescent="0.6">
      <c r="A1" s="81" t="s">
        <v>42</v>
      </c>
      <c r="B1" s="81"/>
      <c r="C1" s="81"/>
      <c r="D1" s="81"/>
      <c r="E1" s="81"/>
      <c r="F1" s="81"/>
      <c r="G1" s="81"/>
    </row>
    <row r="2" spans="1:7" x14ac:dyDescent="0.35">
      <c r="A2" s="7" t="s">
        <v>0</v>
      </c>
      <c r="B2" s="16">
        <f>1-B3</f>
        <v>0.25</v>
      </c>
      <c r="C2" s="16">
        <f t="shared" ref="C2:G2" si="0">1-C3</f>
        <v>0.4</v>
      </c>
      <c r="D2" s="16">
        <f t="shared" si="0"/>
        <v>0.5</v>
      </c>
      <c r="E2" s="45">
        <f t="shared" si="0"/>
        <v>0.5714285714285714</v>
      </c>
      <c r="F2" s="16">
        <f t="shared" si="0"/>
        <v>0.625</v>
      </c>
      <c r="G2" s="16">
        <f t="shared" si="0"/>
        <v>0.66666666666666674</v>
      </c>
    </row>
    <row r="3" spans="1:7" x14ac:dyDescent="0.35">
      <c r="A3" s="7" t="s">
        <v>1</v>
      </c>
      <c r="B3" s="16">
        <f>B7/B6</f>
        <v>0.75</v>
      </c>
      <c r="C3" s="16">
        <f t="shared" ref="C3:G3" si="1">C7/C6</f>
        <v>0.6</v>
      </c>
      <c r="D3" s="16">
        <f t="shared" si="1"/>
        <v>0.5</v>
      </c>
      <c r="E3" s="45">
        <f t="shared" si="1"/>
        <v>0.42857142857142855</v>
      </c>
      <c r="F3" s="16">
        <f t="shared" si="1"/>
        <v>0.375</v>
      </c>
      <c r="G3" s="16">
        <f t="shared" si="1"/>
        <v>0.33333333333333331</v>
      </c>
    </row>
    <row r="4" spans="1:7" x14ac:dyDescent="0.35">
      <c r="A4" s="31" t="s">
        <v>13</v>
      </c>
      <c r="B4" s="32">
        <f>B2/B3</f>
        <v>0.33333333333333331</v>
      </c>
      <c r="C4" s="32">
        <f>C2/C3</f>
        <v>0.66666666666666674</v>
      </c>
      <c r="D4" s="32">
        <f t="shared" ref="D4:G4" si="2">D2/D3</f>
        <v>1</v>
      </c>
      <c r="E4" s="46">
        <f t="shared" si="2"/>
        <v>1.3333333333333333</v>
      </c>
      <c r="F4" s="32">
        <f t="shared" si="2"/>
        <v>1.6666666666666667</v>
      </c>
      <c r="G4" s="32">
        <f t="shared" si="2"/>
        <v>2.0000000000000004</v>
      </c>
    </row>
    <row r="5" spans="1:7" x14ac:dyDescent="0.35">
      <c r="A5" s="31"/>
      <c r="B5" s="33"/>
      <c r="C5" s="33"/>
      <c r="D5" s="33"/>
      <c r="E5" s="47"/>
      <c r="F5" s="33"/>
      <c r="G5" s="33"/>
    </row>
    <row r="6" spans="1:7" x14ac:dyDescent="0.35">
      <c r="A6" s="31" t="s">
        <v>34</v>
      </c>
      <c r="B6" s="34">
        <f>B7+B8</f>
        <v>4000000</v>
      </c>
      <c r="C6" s="34">
        <f>C7+C8</f>
        <v>5000000</v>
      </c>
      <c r="D6" s="34">
        <f t="shared" ref="D6:G6" si="3">D7+D8</f>
        <v>6000000</v>
      </c>
      <c r="E6" s="48">
        <f t="shared" si="3"/>
        <v>7000000</v>
      </c>
      <c r="F6" s="34">
        <f t="shared" si="3"/>
        <v>8000000</v>
      </c>
      <c r="G6" s="34">
        <f t="shared" si="3"/>
        <v>9000000</v>
      </c>
    </row>
    <row r="7" spans="1:7" x14ac:dyDescent="0.35">
      <c r="A7" s="31" t="s">
        <v>3</v>
      </c>
      <c r="B7" s="54">
        <v>3000000</v>
      </c>
      <c r="C7" s="54">
        <v>3000000</v>
      </c>
      <c r="D7" s="54">
        <v>3000000</v>
      </c>
      <c r="E7" s="49">
        <v>3000000</v>
      </c>
      <c r="F7" s="54">
        <v>3000000</v>
      </c>
      <c r="G7" s="54">
        <v>3000000</v>
      </c>
    </row>
    <row r="8" spans="1:7" x14ac:dyDescent="0.35">
      <c r="A8" s="31" t="s">
        <v>4</v>
      </c>
      <c r="B8" s="54">
        <v>1000000</v>
      </c>
      <c r="C8" s="54">
        <v>2000000</v>
      </c>
      <c r="D8" s="54">
        <v>3000000</v>
      </c>
      <c r="E8" s="49">
        <v>4000000</v>
      </c>
      <c r="F8" s="54">
        <v>5000000</v>
      </c>
      <c r="G8" s="54">
        <v>6000000</v>
      </c>
    </row>
    <row r="9" spans="1:7" x14ac:dyDescent="0.35">
      <c r="A9" s="31" t="s">
        <v>16</v>
      </c>
      <c r="B9" s="38"/>
      <c r="C9" s="38"/>
      <c r="D9" s="34"/>
      <c r="E9" s="48"/>
      <c r="F9" s="34"/>
      <c r="G9" s="34"/>
    </row>
    <row r="10" spans="1:7" x14ac:dyDescent="0.35">
      <c r="A10" s="31" t="s">
        <v>40</v>
      </c>
      <c r="B10" s="39">
        <v>0.04</v>
      </c>
      <c r="C10" s="39">
        <v>0.05</v>
      </c>
      <c r="D10" s="39">
        <v>0.06</v>
      </c>
      <c r="E10" s="69">
        <v>7.0000000000000007E-2</v>
      </c>
      <c r="F10" s="39">
        <v>0.12</v>
      </c>
      <c r="G10" s="39">
        <v>0.14000000000000001</v>
      </c>
    </row>
    <row r="11" spans="1:7" x14ac:dyDescent="0.35">
      <c r="A11" s="31" t="s">
        <v>31</v>
      </c>
      <c r="B11" s="34">
        <f>B8</f>
        <v>1000000</v>
      </c>
      <c r="C11" s="34">
        <f>C8-B8</f>
        <v>1000000</v>
      </c>
      <c r="D11" s="34">
        <f t="shared" ref="D11:G11" si="4">D8-C8</f>
        <v>1000000</v>
      </c>
      <c r="E11" s="48">
        <f t="shared" si="4"/>
        <v>1000000</v>
      </c>
      <c r="F11" s="34">
        <f t="shared" si="4"/>
        <v>1000000</v>
      </c>
      <c r="G11" s="34">
        <f t="shared" si="4"/>
        <v>1000000</v>
      </c>
    </row>
    <row r="12" spans="1:7" x14ac:dyDescent="0.35">
      <c r="A12" s="31"/>
      <c r="B12" s="40"/>
      <c r="C12" s="40"/>
      <c r="D12" s="40"/>
      <c r="E12" s="50"/>
      <c r="F12" s="40"/>
      <c r="G12" s="40"/>
    </row>
    <row r="13" spans="1:7" x14ac:dyDescent="0.35">
      <c r="A13" s="31" t="s">
        <v>14</v>
      </c>
      <c r="B13" s="38">
        <f>B10*B8</f>
        <v>40000</v>
      </c>
      <c r="C13" s="38">
        <f>B13+(C10*C11)</f>
        <v>90000</v>
      </c>
      <c r="D13" s="38">
        <f>C13+(D10*D11)</f>
        <v>150000</v>
      </c>
      <c r="E13" s="48">
        <f>D13+(E10*E11)</f>
        <v>220000</v>
      </c>
      <c r="F13" s="38">
        <f>E13+(F10*F11)</f>
        <v>340000</v>
      </c>
      <c r="G13" s="34">
        <f>F13+(G10*G11)</f>
        <v>480000</v>
      </c>
    </row>
    <row r="14" spans="1:7" x14ac:dyDescent="0.35">
      <c r="A14" s="31" t="s">
        <v>21</v>
      </c>
      <c r="B14" s="41"/>
      <c r="C14" s="41"/>
      <c r="D14" s="35"/>
      <c r="E14" s="49"/>
      <c r="F14" s="41"/>
      <c r="G14" s="35"/>
    </row>
    <row r="15" spans="1:7" hidden="1" x14ac:dyDescent="0.35">
      <c r="A15" s="31" t="s">
        <v>22</v>
      </c>
      <c r="B15" s="42"/>
      <c r="C15" s="42"/>
      <c r="D15" s="40"/>
      <c r="E15" s="50"/>
      <c r="F15" s="42"/>
      <c r="G15" s="40"/>
    </row>
    <row r="16" spans="1:7" x14ac:dyDescent="0.35">
      <c r="A16" s="31" t="s">
        <v>32</v>
      </c>
      <c r="B16" s="42">
        <f>B13/B8</f>
        <v>0.04</v>
      </c>
      <c r="C16" s="42">
        <f t="shared" ref="C16:G16" si="5">C13/C8</f>
        <v>4.4999999999999998E-2</v>
      </c>
      <c r="D16" s="42">
        <f t="shared" si="5"/>
        <v>0.05</v>
      </c>
      <c r="E16" s="50">
        <f t="shared" si="5"/>
        <v>5.5E-2</v>
      </c>
      <c r="F16" s="42">
        <f>F13/F8</f>
        <v>6.8000000000000005E-2</v>
      </c>
      <c r="G16" s="40">
        <f t="shared" si="5"/>
        <v>0.08</v>
      </c>
    </row>
    <row r="17" spans="1:7" x14ac:dyDescent="0.35">
      <c r="A17" s="31" t="s">
        <v>9</v>
      </c>
      <c r="B17" s="36">
        <v>0.11</v>
      </c>
      <c r="C17" s="36">
        <f>B17</f>
        <v>0.11</v>
      </c>
      <c r="D17" s="36">
        <f>C17</f>
        <v>0.11</v>
      </c>
      <c r="E17" s="68">
        <f>D17</f>
        <v>0.11</v>
      </c>
      <c r="F17" s="36">
        <f t="shared" ref="F17:G17" si="6">E17</f>
        <v>0.11</v>
      </c>
      <c r="G17" s="36">
        <f t="shared" si="6"/>
        <v>0.11</v>
      </c>
    </row>
    <row r="18" spans="1:7" x14ac:dyDescent="0.35">
      <c r="A18" s="31" t="s">
        <v>35</v>
      </c>
      <c r="B18" s="37">
        <f>B17-B16</f>
        <v>7.0000000000000007E-2</v>
      </c>
      <c r="C18" s="37">
        <f t="shared" ref="C18:G18" si="7">C17-C16</f>
        <v>6.5000000000000002E-2</v>
      </c>
      <c r="D18" s="37">
        <f t="shared" si="7"/>
        <v>0.06</v>
      </c>
      <c r="E18" s="51">
        <f t="shared" si="7"/>
        <v>5.5E-2</v>
      </c>
      <c r="F18" s="37">
        <f t="shared" si="7"/>
        <v>4.1999999999999996E-2</v>
      </c>
      <c r="G18" s="37">
        <f t="shared" si="7"/>
        <v>0.03</v>
      </c>
    </row>
    <row r="19" spans="1:7" x14ac:dyDescent="0.35">
      <c r="A19" s="31" t="s">
        <v>28</v>
      </c>
      <c r="B19" s="41">
        <f t="shared" ref="B19:G19" si="8">B17*B6</f>
        <v>440000</v>
      </c>
      <c r="C19" s="41">
        <f t="shared" si="8"/>
        <v>550000</v>
      </c>
      <c r="D19" s="35">
        <f t="shared" si="8"/>
        <v>660000</v>
      </c>
      <c r="E19" s="49">
        <f t="shared" si="8"/>
        <v>770000</v>
      </c>
      <c r="F19" s="41">
        <f t="shared" si="8"/>
        <v>880000</v>
      </c>
      <c r="G19" s="35">
        <f t="shared" si="8"/>
        <v>990000</v>
      </c>
    </row>
    <row r="20" spans="1:7" x14ac:dyDescent="0.35">
      <c r="A20" s="31" t="s">
        <v>10</v>
      </c>
      <c r="B20" s="41">
        <f t="shared" ref="B20:G20" si="9">B13</f>
        <v>40000</v>
      </c>
      <c r="C20" s="41">
        <f t="shared" si="9"/>
        <v>90000</v>
      </c>
      <c r="D20" s="35">
        <f t="shared" si="9"/>
        <v>150000</v>
      </c>
      <c r="E20" s="49">
        <f t="shared" si="9"/>
        <v>220000</v>
      </c>
      <c r="F20" s="41">
        <f t="shared" si="9"/>
        <v>340000</v>
      </c>
      <c r="G20" s="35">
        <f t="shared" si="9"/>
        <v>480000</v>
      </c>
    </row>
    <row r="21" spans="1:7" x14ac:dyDescent="0.35">
      <c r="A21" s="31" t="s">
        <v>11</v>
      </c>
      <c r="B21" s="41">
        <f t="shared" ref="B21:G21" si="10">B19-B20</f>
        <v>400000</v>
      </c>
      <c r="C21" s="41">
        <f t="shared" si="10"/>
        <v>460000</v>
      </c>
      <c r="D21" s="35">
        <f t="shared" si="10"/>
        <v>510000</v>
      </c>
      <c r="E21" s="49">
        <f t="shared" si="10"/>
        <v>550000</v>
      </c>
      <c r="F21" s="41">
        <f t="shared" si="10"/>
        <v>540000</v>
      </c>
      <c r="G21" s="35">
        <f t="shared" si="10"/>
        <v>510000</v>
      </c>
    </row>
    <row r="22" spans="1:7" x14ac:dyDescent="0.35">
      <c r="A22" s="31" t="s">
        <v>19</v>
      </c>
      <c r="B22" s="43">
        <f t="shared" ref="B22:G22" si="11">B21/B7</f>
        <v>0.13333333333333333</v>
      </c>
      <c r="C22" s="43">
        <f t="shared" si="11"/>
        <v>0.15333333333333332</v>
      </c>
      <c r="D22" s="44">
        <f t="shared" si="11"/>
        <v>0.17</v>
      </c>
      <c r="E22" s="52">
        <f t="shared" si="11"/>
        <v>0.18333333333333332</v>
      </c>
      <c r="F22" s="43">
        <f t="shared" si="11"/>
        <v>0.18</v>
      </c>
      <c r="G22" s="44">
        <f t="shared" si="11"/>
        <v>0.17</v>
      </c>
    </row>
    <row r="23" spans="1:7" x14ac:dyDescent="0.35">
      <c r="A23" s="47" t="s">
        <v>29</v>
      </c>
      <c r="B23" s="52">
        <f>B17+(B17-B16)*B4</f>
        <v>0.13333333333333333</v>
      </c>
      <c r="C23" s="52">
        <f t="shared" ref="C23:F23" si="12">C17+(C17-C16)*C4</f>
        <v>0.15333333333333335</v>
      </c>
      <c r="D23" s="52">
        <f t="shared" si="12"/>
        <v>0.16999999999999998</v>
      </c>
      <c r="E23" s="53">
        <f t="shared" si="12"/>
        <v>0.18333333333333335</v>
      </c>
      <c r="F23" s="52">
        <f t="shared" si="12"/>
        <v>0.18</v>
      </c>
      <c r="G23" s="52">
        <f>G17+(G17-G16)*G4</f>
        <v>0.17</v>
      </c>
    </row>
    <row r="24" spans="1:7" x14ac:dyDescent="0.35">
      <c r="A24" s="14" t="s">
        <v>12</v>
      </c>
      <c r="B24" s="1"/>
      <c r="C24" s="1"/>
      <c r="D24" s="1"/>
      <c r="E24" s="1"/>
      <c r="F24" s="1"/>
      <c r="G24" s="1"/>
    </row>
    <row r="25" spans="1:7" x14ac:dyDescent="0.35">
      <c r="A25" s="78" t="s">
        <v>41</v>
      </c>
      <c r="B25" s="78"/>
      <c r="C25" s="78"/>
      <c r="D25" s="78"/>
      <c r="E25" s="78"/>
      <c r="F25" s="78"/>
      <c r="G25" s="78"/>
    </row>
    <row r="26" spans="1:7" ht="37.5" customHeight="1" x14ac:dyDescent="0.35">
      <c r="A26" s="78"/>
      <c r="B26" s="78"/>
      <c r="C26" s="78"/>
      <c r="D26" s="78"/>
      <c r="E26" s="78"/>
      <c r="F26" s="78"/>
      <c r="G26" s="78"/>
    </row>
    <row r="27" spans="1:7" x14ac:dyDescent="0.35">
      <c r="A27" s="78" t="s">
        <v>33</v>
      </c>
      <c r="B27" s="78"/>
      <c r="C27" s="78"/>
      <c r="D27" s="78"/>
      <c r="E27" s="78"/>
      <c r="F27" s="78"/>
      <c r="G27" s="78"/>
    </row>
    <row r="28" spans="1:7" x14ac:dyDescent="0.35">
      <c r="A28" s="78"/>
      <c r="B28" s="78"/>
      <c r="C28" s="78"/>
      <c r="D28" s="78"/>
      <c r="E28" s="78"/>
      <c r="F28" s="78"/>
      <c r="G28" s="78"/>
    </row>
  </sheetData>
  <mergeCells count="3">
    <mergeCell ref="A1:G1"/>
    <mergeCell ref="A25:G26"/>
    <mergeCell ref="A27:G28"/>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zoomScale="115" zoomScaleNormal="115" zoomScalePageLayoutView="115" workbookViewId="0">
      <selection activeCell="F9" sqref="F9"/>
    </sheetView>
  </sheetViews>
  <sheetFormatPr defaultColWidth="8.81640625" defaultRowHeight="14.5" x14ac:dyDescent="0.35"/>
  <cols>
    <col min="1" max="1" width="8.1796875" customWidth="1"/>
    <col min="2" max="2" width="17.36328125" bestFit="1" customWidth="1"/>
    <col min="3" max="3" width="17.36328125" customWidth="1"/>
    <col min="4" max="4" width="29.90625" bestFit="1" customWidth="1"/>
    <col min="5" max="5" width="29" bestFit="1" customWidth="1"/>
    <col min="6" max="6" width="12.81640625" customWidth="1"/>
    <col min="7" max="7" width="24.90625" customWidth="1"/>
    <col min="8" max="9" width="12.81640625" customWidth="1"/>
    <col min="10" max="10" width="8.453125" customWidth="1"/>
  </cols>
  <sheetData>
    <row r="1" spans="1:13" ht="21" x14ac:dyDescent="0.5">
      <c r="A1" s="2" t="s">
        <v>43</v>
      </c>
      <c r="C1" s="2"/>
    </row>
    <row r="2" spans="1:13" ht="66" customHeight="1" x14ac:dyDescent="0.35">
      <c r="A2" s="29" t="s">
        <v>6</v>
      </c>
      <c r="B2" s="30" t="s">
        <v>17</v>
      </c>
      <c r="C2" s="30" t="s">
        <v>13</v>
      </c>
      <c r="D2" s="30" t="s">
        <v>7</v>
      </c>
      <c r="E2" s="75" t="s">
        <v>18</v>
      </c>
      <c r="F2" s="76" t="s">
        <v>44</v>
      </c>
      <c r="G2" s="4"/>
      <c r="H2" s="4"/>
      <c r="L2" s="3"/>
      <c r="M2" s="3"/>
    </row>
    <row r="3" spans="1:13" x14ac:dyDescent="0.35">
      <c r="A3" s="5">
        <v>1</v>
      </c>
      <c r="B3" s="5">
        <f>1-A3</f>
        <v>0</v>
      </c>
      <c r="C3" s="22">
        <f t="shared" ref="C3:C12" si="0">B3/A3</f>
        <v>0</v>
      </c>
      <c r="D3" s="5">
        <v>0.12</v>
      </c>
      <c r="E3" s="5">
        <v>0.04</v>
      </c>
      <c r="F3" s="15">
        <f>D3*A3+E3*B3</f>
        <v>0.12</v>
      </c>
      <c r="G3" s="6"/>
      <c r="H3" s="6"/>
    </row>
    <row r="4" spans="1:13" x14ac:dyDescent="0.35">
      <c r="A4" s="5">
        <v>0.9</v>
      </c>
      <c r="B4" s="5">
        <f t="shared" ref="B4:B13" si="1">1-A4</f>
        <v>9.9999999999999978E-2</v>
      </c>
      <c r="C4" s="22">
        <f t="shared" si="0"/>
        <v>0.11111111111111108</v>
      </c>
      <c r="D4" s="5">
        <v>0.12</v>
      </c>
      <c r="E4" s="5">
        <v>0.04</v>
      </c>
      <c r="F4" s="15">
        <f t="shared" ref="F4:F12" si="2">D4*A4+E4*B4</f>
        <v>0.112</v>
      </c>
      <c r="G4" s="6"/>
      <c r="H4" s="6"/>
    </row>
    <row r="5" spans="1:13" x14ac:dyDescent="0.35">
      <c r="A5" s="5">
        <v>0.8</v>
      </c>
      <c r="B5" s="5">
        <f t="shared" si="1"/>
        <v>0.19999999999999996</v>
      </c>
      <c r="C5" s="22">
        <f t="shared" si="0"/>
        <v>0.24999999999999994</v>
      </c>
      <c r="D5" s="5">
        <v>0.13</v>
      </c>
      <c r="E5" s="5">
        <v>0.04</v>
      </c>
      <c r="F5" s="15">
        <f t="shared" si="2"/>
        <v>0.112</v>
      </c>
      <c r="G5" s="6"/>
      <c r="H5" s="6"/>
    </row>
    <row r="6" spans="1:13" x14ac:dyDescent="0.35">
      <c r="A6" s="5">
        <v>0.7</v>
      </c>
      <c r="B6" s="5">
        <f t="shared" si="1"/>
        <v>0.30000000000000004</v>
      </c>
      <c r="C6" s="22">
        <f t="shared" si="0"/>
        <v>0.42857142857142866</v>
      </c>
      <c r="D6" s="5">
        <v>0.14000000000000001</v>
      </c>
      <c r="E6" s="5">
        <v>0.05</v>
      </c>
      <c r="F6" s="15">
        <f t="shared" si="2"/>
        <v>0.113</v>
      </c>
      <c r="G6" s="6"/>
      <c r="H6" s="6"/>
    </row>
    <row r="7" spans="1:13" x14ac:dyDescent="0.35">
      <c r="A7" s="5">
        <v>0.6</v>
      </c>
      <c r="B7" s="5">
        <f t="shared" si="1"/>
        <v>0.4</v>
      </c>
      <c r="C7" s="22">
        <f t="shared" si="0"/>
        <v>0.66666666666666674</v>
      </c>
      <c r="D7" s="5">
        <v>0.14000000000000001</v>
      </c>
      <c r="E7" s="5">
        <v>0.06</v>
      </c>
      <c r="F7" s="15">
        <f t="shared" si="2"/>
        <v>0.10800000000000001</v>
      </c>
      <c r="G7" s="6"/>
      <c r="H7" s="6"/>
    </row>
    <row r="8" spans="1:13" x14ac:dyDescent="0.35">
      <c r="A8" s="73">
        <v>0.5</v>
      </c>
      <c r="B8" s="73">
        <f t="shared" si="1"/>
        <v>0.5</v>
      </c>
      <c r="C8" s="74">
        <f t="shared" si="0"/>
        <v>1</v>
      </c>
      <c r="D8" s="73">
        <v>0.14000000000000001</v>
      </c>
      <c r="E8" s="73">
        <v>7.0000000000000007E-2</v>
      </c>
      <c r="F8" s="21">
        <f t="shared" si="2"/>
        <v>0.10500000000000001</v>
      </c>
      <c r="H8" s="6"/>
    </row>
    <row r="9" spans="1:13" ht="30" customHeight="1" x14ac:dyDescent="0.35">
      <c r="A9" s="70">
        <v>0.4</v>
      </c>
      <c r="B9" s="70">
        <f t="shared" si="1"/>
        <v>0.6</v>
      </c>
      <c r="C9" s="71">
        <f>B9/A9</f>
        <v>1.4999999999999998</v>
      </c>
      <c r="D9" s="70">
        <v>0.14000000000000001</v>
      </c>
      <c r="E9" s="70">
        <v>0.08</v>
      </c>
      <c r="F9" s="72">
        <f t="shared" si="2"/>
        <v>0.10400000000000001</v>
      </c>
      <c r="G9" s="77" t="s">
        <v>45</v>
      </c>
      <c r="H9" s="6"/>
    </row>
    <row r="10" spans="1:13" x14ac:dyDescent="0.35">
      <c r="A10" s="5">
        <v>0.3</v>
      </c>
      <c r="B10" s="5">
        <f t="shared" si="1"/>
        <v>0.7</v>
      </c>
      <c r="C10" s="22">
        <f t="shared" si="0"/>
        <v>2.3333333333333335</v>
      </c>
      <c r="D10" s="5">
        <v>0.16</v>
      </c>
      <c r="E10" s="5">
        <v>0.09</v>
      </c>
      <c r="F10" s="15">
        <f t="shared" si="2"/>
        <v>0.111</v>
      </c>
      <c r="G10" s="6"/>
      <c r="H10" s="6"/>
    </row>
    <row r="11" spans="1:13" x14ac:dyDescent="0.35">
      <c r="A11" s="5">
        <v>0.2</v>
      </c>
      <c r="B11" s="5">
        <f t="shared" si="1"/>
        <v>0.8</v>
      </c>
      <c r="C11" s="22">
        <f t="shared" si="0"/>
        <v>4</v>
      </c>
      <c r="D11" s="5">
        <v>0.17</v>
      </c>
      <c r="E11" s="5">
        <v>0.2</v>
      </c>
      <c r="F11" s="15">
        <f t="shared" si="2"/>
        <v>0.19400000000000003</v>
      </c>
      <c r="G11" s="6"/>
      <c r="H11" s="6"/>
    </row>
    <row r="12" spans="1:13" x14ac:dyDescent="0.35">
      <c r="A12" s="5">
        <v>0.1</v>
      </c>
      <c r="B12" s="5">
        <f t="shared" si="1"/>
        <v>0.9</v>
      </c>
      <c r="C12" s="22">
        <f t="shared" si="0"/>
        <v>9</v>
      </c>
      <c r="D12" s="5">
        <v>0.18</v>
      </c>
      <c r="E12" s="5">
        <v>0.25</v>
      </c>
      <c r="F12" s="15">
        <f t="shared" si="2"/>
        <v>0.24299999999999999</v>
      </c>
      <c r="G12" s="6"/>
      <c r="H12" s="6"/>
    </row>
    <row r="13" spans="1:13" x14ac:dyDescent="0.35">
      <c r="A13" s="5">
        <v>0</v>
      </c>
      <c r="B13" s="5">
        <f t="shared" si="1"/>
        <v>1</v>
      </c>
      <c r="C13" s="22"/>
      <c r="D13" s="5">
        <v>0.19</v>
      </c>
      <c r="E13" s="5" t="s">
        <v>8</v>
      </c>
      <c r="F13" s="8"/>
      <c r="G13" s="6"/>
      <c r="H13" s="6"/>
    </row>
  </sheetData>
  <pageMargins left="0.7" right="0.7" top="0.75" bottom="0.75" header="0.3" footer="0.3"/>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p:properties xmlns:p="http://schemas.microsoft.com/office/2006/metadata/properties" xmlns:xsi="http://www.w3.org/2001/XMLSchema-instance" xmlns:pc="http://schemas.microsoft.com/office/infopath/2007/PartnerControls">
  <documentManagement>
    <SchedulingEndDate xmlns="http://schemas.microsoft.com/sharepoint/v3" xsi:nil="true"/>
    <LinkTarget xmlns="00AAB1A2-6F06-47dd-BE44-3A3FBBF21F4B" xsi:nil="true"/>
    <SchedulingStartDate xmlns="http://schemas.microsoft.com/sharepoint/v3" xsi:nil="true"/>
    <Comments xmlns="http://schemas.microsoft.com/sharepoint/v3">&lt;div&gt;&lt;/div&gt;</Comment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CBAA1A441F4C43BD88A08F2187D46B0800279D360BE01F6946A4A92C284CE8DD0C" ma:contentTypeVersion="1" ma:contentTypeDescription="Opret et nyt dokument." ma:contentTypeScope="" ma:versionID="e9cb574da8e8de236bf74b4702775ac8">
  <xsd:schema xmlns:xsd="http://www.w3.org/2001/XMLSchema" xmlns:xs="http://www.w3.org/2001/XMLSchema" xmlns:p="http://schemas.microsoft.com/office/2006/metadata/properties" xmlns:ns1="http://schemas.microsoft.com/sharepoint/v3" xmlns:ns2="00AAB1A2-6F06-47dd-BE44-3A3FBBF21F4B" targetNamespace="http://schemas.microsoft.com/office/2006/metadata/properties" ma:root="true" ma:fieldsID="26598db4ed7a13e56f98b7ae5b25d146" ns1:_="" ns2:_="">
    <xsd:import namespace="http://schemas.microsoft.com/sharepoint/v3"/>
    <xsd:import namespace="00AAB1A2-6F06-47dd-BE44-3A3FBBF21F4B"/>
    <xsd:element name="properties">
      <xsd:complexType>
        <xsd:sequence>
          <xsd:element name="documentManagement">
            <xsd:complexType>
              <xsd:all>
                <xsd:element ref="ns1:Comments" minOccurs="0"/>
                <xsd:element ref="ns2:LinkTarget" minOccurs="0"/>
                <xsd:element ref="ns1:SchedulingStartDate" minOccurs="0"/>
                <xsd:element ref="ns1:SchedulingEnd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0" nillable="true" ma:displayName="Beskrivelse" ma:internalName="Comments">
      <xsd:simpleType>
        <xsd:restriction base="dms:Note">
          <xsd:maxLength value="255"/>
        </xsd:restriction>
      </xsd:simpleType>
    </xsd:element>
    <xsd:element name="SchedulingStartDate" ma:index="2" nillable="true" ma:displayName="Startdato" ma:description="Planlagt godkendelses Startdato" ma:format="DateTime" ma:internalName="SchedulingStartDate">
      <xsd:simpleType>
        <xsd:restriction base="dms:DateTime"/>
      </xsd:simpleType>
    </xsd:element>
    <xsd:element name="SchedulingEndDate" ma:index="3" nillable="true" ma:displayName="Slutdato" ma:description="Planlagt godkendelses Slutdato" ma:format="DateTime" ma:internalName="SchedulingEnd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0AAB1A2-6F06-47dd-BE44-3A3FBBF21F4B" elementFormDefault="qualified">
    <xsd:import namespace="http://schemas.microsoft.com/office/2006/documentManagement/types"/>
    <xsd:import namespace="http://schemas.microsoft.com/office/infopath/2007/PartnerControls"/>
    <xsd:element name="LinkTarget" ma:index="1" nillable="true" ma:displayName="Link placering" ma:default="_self" ma:description="Navn på vindue som åbnes ved klik" ma:internalName="LinkTarget">
      <xsd:simpleType>
        <xsd:union memberTypes="dms:Text">
          <xsd:simpleType>
            <xsd:restriction base="dms:Choice">
              <xsd:enumeration value="_self"/>
              <xsd:enumeration value="_parent"/>
              <xsd:enumeration value="_blank"/>
              <xsd:enumeration value="_top"/>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inOccurs="0" maxOccurs="1"/>
        <xsd:element ref="dc:subject" minOccurs="0" maxOccurs="1"/>
        <xsd:element ref="dc:description" minOccurs="0" maxOccurs="1"/>
        <xsd:element name="keywords" minOccurs="0" maxOccurs="1" type="xsd:string" ma:index="4" ma:displayName="Nøgleord"/>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40D62E7-03EF-4058-9F60-F8681AA3D432}">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00AAB1A2-6F06-47dd-BE44-3A3FBBF21F4B"/>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4D1CDCBD-18D1-42C2-837F-70F5A2B9BD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0AAB1A2-6F06-47dd-BE44-3A3FBBF21F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Kapitalstruktur WACC</vt:lpstr>
      <vt:lpstr>EKF=AG +(AG_GR)GE</vt:lpstr>
      <vt:lpstr>EKF=AG +(AG_GR)GE, GR stiger</vt:lpstr>
      <vt:lpstr>Model</vt:lpstr>
    </vt:vector>
  </TitlesOfParts>
  <Company>Roskilde Handelsskole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Jesper Brygger</dc:creator>
  <cp:keywords/>
  <cp:lastModifiedBy>Opgave 1:  Opgave 2:  Opgave 3</cp:lastModifiedBy>
  <dcterms:created xsi:type="dcterms:W3CDTF">2018-09-13T08:46:40Z</dcterms:created>
  <dcterms:modified xsi:type="dcterms:W3CDTF">2020-11-25T18:21:30Z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0x010100CBAA1A441F4C43BD88A08F2187D46B0800279D360BE01F6946A4A92C284CE8DD0C</vt:lpwstr>
  </property>
</Properties>
</file>