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1.1 &amp; 1.2 &amp; 1.3 " sheetId="1" r:id="rId1"/>
    <sheet name="1.4" sheetId="2" r:id="rId2"/>
    <sheet name="1.5" sheetId="3" r:id="rId3"/>
    <sheet name="1.6" sheetId="4" r:id="rId4"/>
    <sheet name="Effektiv rente annuitetslån" sheetId="5" r:id="rId5"/>
    <sheet name="note annuitetslån" sheetId="6" r:id="rId6"/>
    <sheet name="Effektiv rente serielån" sheetId="7" r:id="rId7"/>
    <sheet name="note serielån" sheetId="8" r:id="rId8"/>
    <sheet name="Effektiv rente stående lån" sheetId="9" r:id="rId9"/>
    <sheet name="note stående lån" sheetId="10" r:id="rId10"/>
    <sheet name="Sammenligning" sheetId="11" r:id="rId11"/>
  </sheets>
  <externalReferences>
    <externalReference r:id="rId14"/>
  </externalReferences>
  <definedNames/>
  <calcPr fullCalcOnLoad="1"/>
</workbook>
</file>

<file path=xl/comments11.xml><?xml version="1.0" encoding="utf-8"?>
<comments xmlns="http://schemas.openxmlformats.org/spreadsheetml/2006/main">
  <authors>
    <author>Roskilde Handelsskole</author>
  </authors>
  <commentList>
    <comment ref="B3" authorId="0">
      <text>
        <r>
          <rPr>
            <b/>
            <sz val="8"/>
            <rFont val="Tahoma"/>
            <family val="0"/>
          </rPr>
          <t>Det lån med den laveste rente bør vælges</t>
        </r>
      </text>
    </comment>
    <comment ref="B4" authorId="0">
      <text>
        <r>
          <rPr>
            <b/>
            <sz val="8"/>
            <rFont val="Tahoma"/>
            <family val="0"/>
          </rPr>
          <t>en vurdering af om nettoprovenuet dækker låne behovet.</t>
        </r>
      </text>
    </comment>
    <comment ref="B6" authorId="0">
      <text>
        <r>
          <rPr>
            <sz val="8"/>
            <rFont val="Tahoma"/>
            <family val="0"/>
          </rPr>
          <t xml:space="preserve">Lån med den laveste betaling pr. Termin bør vælges
</t>
        </r>
      </text>
    </comment>
    <comment ref="B7" authorId="0">
      <text>
        <r>
          <rPr>
            <b/>
            <sz val="8"/>
            <rFont val="Tahoma"/>
            <family val="0"/>
          </rPr>
          <t>så lang løbetid som muligt</t>
        </r>
      </text>
    </comment>
    <comment ref="B8" authorId="0">
      <text>
        <r>
          <rPr>
            <sz val="8"/>
            <rFont val="Tahoma"/>
            <family val="0"/>
          </rPr>
          <t xml:space="preserve">Man skal aldrig samle alle virksomhedens lån hos en finansieringskilde, f.eks. Banken, så får de for stor magt / indflydelse
</t>
        </r>
      </text>
    </comment>
    <comment ref="B9" authorId="0">
      <text>
        <r>
          <rPr>
            <b/>
            <sz val="8"/>
            <rFont val="Tahoma"/>
            <family val="0"/>
          </rPr>
          <t>Hvis man har indtægter i $ er det en fordel at tage et lån i $, så valutarisikoen er afdækket</t>
        </r>
      </text>
    </comment>
    <comment ref="B10" authorId="0">
      <text>
        <r>
          <rPr>
            <b/>
            <sz val="8"/>
            <rFont val="Tahoma"/>
            <family val="0"/>
          </rPr>
          <t>Vælg altid et lån med fast rente fremfor variabel rente</t>
        </r>
      </text>
    </comment>
    <comment ref="B11" authorId="0">
      <text>
        <r>
          <rPr>
            <sz val="8"/>
            <rFont val="Tahoma"/>
            <family val="0"/>
          </rPr>
          <t xml:space="preserve">Kan lånet indfries, eller er det inkonvertibelt. Er det et obligationslån med en kurs, så vi kan opnå en kursgevinst 7, et kurstab.
</t>
        </r>
      </text>
    </comment>
    <comment ref="B12" authorId="0">
      <text>
        <r>
          <rPr>
            <b/>
            <sz val="8"/>
            <rFont val="Tahoma"/>
            <family val="0"/>
          </rPr>
          <t>Banklån, obligationslån</t>
        </r>
        <r>
          <rPr>
            <sz val="8"/>
            <rFont val="Tahoma"/>
            <family val="0"/>
          </rPr>
          <t xml:space="preserve">
</t>
        </r>
      </text>
    </comment>
  </commentList>
</comments>
</file>

<file path=xl/comments5.xml><?xml version="1.0" encoding="utf-8"?>
<comments xmlns="http://schemas.openxmlformats.org/spreadsheetml/2006/main">
  <authors>
    <author>IT afdelingen</author>
    <author>Brygger</author>
  </authors>
  <commentList>
    <comment ref="D2" authorId="0">
      <text>
        <r>
          <rPr>
            <b/>
            <sz val="16"/>
            <rFont val="Tahoma"/>
            <family val="2"/>
          </rPr>
          <t>Der må kun tastes i de farvede celler. Indtast hovedstolen her</t>
        </r>
      </text>
    </comment>
    <comment ref="D3" authorId="0">
      <text>
        <r>
          <rPr>
            <b/>
            <sz val="14"/>
            <rFont val="Tahoma"/>
            <family val="2"/>
          </rPr>
          <t xml:space="preserve">Hvis lånet er et obligationslån er det typisk at kursen er under 100 når lånet optagets. Indtastningen kan være
f.eks. 90 eller 95.  Kursen angiver hvor mange % af hovedstolen låntager får udbetalt.
</t>
        </r>
        <r>
          <rPr>
            <sz val="14"/>
            <rFont val="Tahoma"/>
            <family val="2"/>
          </rPr>
          <t xml:space="preserve">
</t>
        </r>
      </text>
    </comment>
    <comment ref="D4" authorId="0">
      <text>
        <r>
          <rPr>
            <b/>
            <sz val="14"/>
            <rFont val="Tahoma"/>
            <family val="2"/>
          </rPr>
          <t xml:space="preserve">De fleste lån har stiftelsesomkostninger / etableringsomkostninger når lånet skal optages. For et lån på 1.000.000 kan det f.eks. være kr. 10.000.
</t>
        </r>
      </text>
    </comment>
    <comment ref="D5" authorId="0">
      <text>
        <r>
          <rPr>
            <b/>
            <sz val="14"/>
            <rFont val="Tahoma"/>
            <family val="2"/>
          </rPr>
          <t>Dette tal kaldes for nettoprovenuet og er de penge som låntager får udbetalt</t>
        </r>
        <r>
          <rPr>
            <b/>
            <sz val="8"/>
            <rFont val="Tahoma"/>
            <family val="0"/>
          </rPr>
          <t xml:space="preserve">
</t>
        </r>
      </text>
    </comment>
    <comment ref="D8" authorId="0">
      <text>
        <r>
          <rPr>
            <b/>
            <sz val="14"/>
            <rFont val="Tahoma"/>
            <family val="2"/>
          </rPr>
          <t>Hvis lånet har årlige ydelser tastes 1
Hvis der er halv årlige ydelser tastes 2 
Hvis der er kvartårlige ydelser tastes 4
Hvis der er måndelige ydelser tastes 12</t>
        </r>
        <r>
          <rPr>
            <sz val="14"/>
            <rFont val="Tahoma"/>
            <family val="2"/>
          </rPr>
          <t xml:space="preserve">
</t>
        </r>
      </text>
    </comment>
    <comment ref="D9" authorId="0">
      <text>
        <r>
          <rPr>
            <sz val="14"/>
            <rFont val="Tahoma"/>
            <family val="2"/>
          </rPr>
          <t>Hvis lånet er 10 årigt med halvårlige terminer udregner excel selv at der skal stå 10*2= 20 i dette felt (20 terminer á et ½ år)</t>
        </r>
      </text>
    </comment>
    <comment ref="D10" authorId="0">
      <text>
        <r>
          <rPr>
            <sz val="14"/>
            <rFont val="Tahoma"/>
            <family val="2"/>
          </rPr>
          <t xml:space="preserve">Nominel rente pr. termin er, nominel rente pr. år divideret med terminer pr år. 
F.eks hvis renten er 10% med 2 terminer pr. år 
er det 5% (10%/2) pr. halvår.
Excel udregner selv de 5%.
</t>
        </r>
      </text>
    </comment>
    <comment ref="D12" authorId="0">
      <text>
        <r>
          <rPr>
            <b/>
            <sz val="14"/>
            <rFont val="Tahoma"/>
            <family val="2"/>
          </rPr>
          <t xml:space="preserve">Normalt er der ikke noget gebyr i opgaverne,
derfor skal der normalt stå 0
</t>
        </r>
      </text>
    </comment>
    <comment ref="D16" authorId="0">
      <text>
        <r>
          <rPr>
            <b/>
            <sz val="14"/>
            <rFont val="Tahoma"/>
            <family val="2"/>
          </rPr>
          <t>Husk den effektive rente er den rigtige rente som låntager betaler for lånet. 
Ved forbruger køb skal den effektive rente oplyses. Den benævnes som ÅOP (Årlige Omkostninger i Procent).</t>
        </r>
      </text>
    </comment>
    <comment ref="A381" authorId="1">
      <text>
        <r>
          <rPr>
            <b/>
            <sz val="8"/>
            <rFont val="Tahoma"/>
            <family val="0"/>
          </rPr>
          <t>Marker de 2 rækker 59 og 380,
højre klik på musen,
vælg vis. 
Lånet får dermed 360 terminer. 
(30 år af 12 terminer)</t>
        </r>
      </text>
    </comment>
  </commentList>
</comments>
</file>

<file path=xl/comments7.xml><?xml version="1.0" encoding="utf-8"?>
<comments xmlns="http://schemas.openxmlformats.org/spreadsheetml/2006/main">
  <authors>
    <author>Jesper Brygger</author>
    <author>IT afdelingen</author>
    <author>Brygger</author>
  </authors>
  <commentList>
    <comment ref="D2" authorId="0">
      <text>
        <r>
          <rPr>
            <b/>
            <sz val="14"/>
            <rFont val="Tahoma"/>
            <family val="2"/>
          </rPr>
          <t>Indtast den nominelle størrelsen på lånet. Det beløb som står i lånedokumentet, ikke beløbet som man får udbetalt. Hvis der ikke er opgivet et beløb i opgaven skrives blot 1 kr.</t>
        </r>
        <r>
          <rPr>
            <sz val="8"/>
            <rFont val="Tahoma"/>
            <family val="0"/>
          </rPr>
          <t xml:space="preserve">
</t>
        </r>
      </text>
    </comment>
    <comment ref="D4" authorId="0">
      <text>
        <r>
          <rPr>
            <b/>
            <sz val="14"/>
            <rFont val="Tahoma"/>
            <family val="2"/>
          </rPr>
          <t>Kursen som lånet udbetales til i tid 0.
Indtastes f.eks. som: 98 eller 95 osv.
Nogle lån udbetales til kurs 100, f.eks. Banklån, men så er der normalt låneomkostninger ved optagelsen af lånet.</t>
        </r>
      </text>
    </comment>
    <comment ref="D5" authorId="0">
      <text>
        <r>
          <rPr>
            <b/>
            <sz val="14"/>
            <rFont val="Tahoma"/>
            <family val="2"/>
          </rPr>
          <t>Der skal ikke tastes minus foran tallet.</t>
        </r>
        <r>
          <rPr>
            <sz val="14"/>
            <rFont val="Tahoma"/>
            <family val="2"/>
          </rPr>
          <t xml:space="preserve">
</t>
        </r>
      </text>
    </comment>
    <comment ref="D7" authorId="1">
      <text>
        <r>
          <rPr>
            <b/>
            <sz val="14"/>
            <rFont val="Tahoma"/>
            <family val="2"/>
          </rPr>
          <t xml:space="preserve">Renten på lånet er normalt opgivet som en % pr. år
</t>
        </r>
      </text>
    </comment>
    <comment ref="D8" authorId="1">
      <text>
        <r>
          <rPr>
            <b/>
            <sz val="14"/>
            <rFont val="Tahoma"/>
            <family val="2"/>
          </rPr>
          <t>Indtast antal år</t>
        </r>
      </text>
    </comment>
    <comment ref="D9" authorId="1">
      <text>
        <r>
          <rPr>
            <b/>
            <sz val="14"/>
            <rFont val="Tahoma"/>
            <family val="2"/>
          </rPr>
          <t xml:space="preserve">Hvis lånet har årlige ydelser tastes 1
Hvis der er halv årlige ydelser tastes 2 
Hvis der er kvartårlige ydelser tastes 4
Hvis der er måndelige ydelser tastes 12
</t>
        </r>
      </text>
    </comment>
    <comment ref="D10" authorId="0">
      <text>
        <r>
          <rPr>
            <b/>
            <sz val="14"/>
            <rFont val="Tahoma"/>
            <family val="2"/>
          </rPr>
          <t xml:space="preserve">N på lommeregneren
Antal gange som der 
betales ydelse 
(rente og afdrag)
Amortisationstabellen kan max. indeholde 360 terminer 
(30 årigt lån med 12 terminer)
</t>
        </r>
        <r>
          <rPr>
            <sz val="8"/>
            <rFont val="Tahoma"/>
            <family val="0"/>
          </rPr>
          <t xml:space="preserve">
</t>
        </r>
      </text>
    </comment>
    <comment ref="D11" authorId="1">
      <text>
        <r>
          <rPr>
            <b/>
            <sz val="14"/>
            <rFont val="Tahoma"/>
            <family val="2"/>
          </rPr>
          <t>Nominel rente pr. termin er, nominel rente pr. år divideret med terminer pr år. 
F.eks hvis renten er 10% med 2 terminer pr. år 
er det 5% (10%/2) pr. halvår.
Excel udregner selv de 5%.</t>
        </r>
      </text>
    </comment>
    <comment ref="A381" authorId="2">
      <text>
        <r>
          <rPr>
            <b/>
            <sz val="8"/>
            <rFont val="Tahoma"/>
            <family val="0"/>
          </rPr>
          <t>Marker de 2 rækker 60 og 380,
højre klik på musen,
vælg vis. 
Lånet får dermed 360 terminer. 
(30 år af 12 terminer)</t>
        </r>
        <r>
          <rPr>
            <sz val="8"/>
            <rFont val="Tahoma"/>
            <family val="0"/>
          </rPr>
          <t xml:space="preserve">
</t>
        </r>
      </text>
    </comment>
  </commentList>
</comments>
</file>

<file path=xl/comments9.xml><?xml version="1.0" encoding="utf-8"?>
<comments xmlns="http://schemas.openxmlformats.org/spreadsheetml/2006/main">
  <authors>
    <author>Brygger</author>
  </authors>
  <commentList>
    <comment ref="A380" authorId="0">
      <text>
        <r>
          <rPr>
            <b/>
            <sz val="8"/>
            <rFont val="Tahoma"/>
            <family val="2"/>
          </rPr>
          <t>Marker de 2 rækker 59 og 380,
højre klik på musen,
vælg vis. 
Lånet får dermed 360 terminer. 
(30 år af 12 terminer)</t>
        </r>
      </text>
    </comment>
  </commentList>
</comments>
</file>

<file path=xl/sharedStrings.xml><?xml version="1.0" encoding="utf-8"?>
<sst xmlns="http://schemas.openxmlformats.org/spreadsheetml/2006/main" count="286" uniqueCount="147">
  <si>
    <t>NPV, nutidsværdimetoden, kapitalværdienmetoden</t>
  </si>
  <si>
    <t>Den interne rente (IRR)</t>
  </si>
  <si>
    <t>Tilbagebetalingstiden i år (pay -back)</t>
  </si>
  <si>
    <t>FV</t>
  </si>
  <si>
    <t>Net Cash-Flow</t>
  </si>
  <si>
    <t>nutidsværdi</t>
  </si>
  <si>
    <t>omregnet til en annuitet</t>
  </si>
  <si>
    <t>år</t>
  </si>
  <si>
    <t>rente</t>
  </si>
  <si>
    <t>Tid / År</t>
  </si>
  <si>
    <t>Indbetalinger</t>
  </si>
  <si>
    <t>Udbetalinger</t>
  </si>
  <si>
    <r>
      <t>NPV omregnet til en  annuitet = ((1+r)</t>
    </r>
    <r>
      <rPr>
        <b/>
        <vertAlign val="superscript"/>
        <sz val="12"/>
        <rFont val="Arial"/>
        <family val="2"/>
      </rPr>
      <t xml:space="preserve">n </t>
    </r>
    <r>
      <rPr>
        <b/>
        <sz val="12"/>
        <rFont val="Arial"/>
        <family val="2"/>
      </rPr>
      <t>*r) / ((1+r)</t>
    </r>
    <r>
      <rPr>
        <b/>
        <vertAlign val="superscript"/>
        <sz val="12"/>
        <rFont val="Arial"/>
        <family val="2"/>
      </rPr>
      <t>n</t>
    </r>
    <r>
      <rPr>
        <b/>
        <sz val="12"/>
        <rFont val="Arial"/>
        <family val="2"/>
      </rPr>
      <t>-1)</t>
    </r>
  </si>
  <si>
    <r>
      <t>Diskonteringsfaktoren Rentetabel 2  (1+r)</t>
    </r>
    <r>
      <rPr>
        <b/>
        <vertAlign val="superscript"/>
        <sz val="12"/>
        <rFont val="Arial"/>
        <family val="2"/>
      </rPr>
      <t>-n</t>
    </r>
  </si>
  <si>
    <r>
      <t>Diskonteringsfaktoren   (1+r)</t>
    </r>
    <r>
      <rPr>
        <b/>
        <vertAlign val="superscript"/>
        <sz val="12"/>
        <rFont val="Arial"/>
        <family val="2"/>
      </rPr>
      <t xml:space="preserve">-n </t>
    </r>
    <r>
      <rPr>
        <b/>
        <sz val="12"/>
        <rFont val="Arial"/>
        <family val="2"/>
      </rPr>
      <t>ved IRR</t>
    </r>
  </si>
  <si>
    <t>Kommentarer:</t>
  </si>
  <si>
    <r>
      <t xml:space="preserve">Nutidsværdi </t>
    </r>
    <r>
      <rPr>
        <b/>
        <vertAlign val="superscript"/>
        <sz val="12"/>
        <rFont val="Arial"/>
        <family val="2"/>
      </rPr>
      <t xml:space="preserve"> Diskonteringsfaktoren * Net cash-flow</t>
    </r>
  </si>
  <si>
    <t>Annuitetsmetoden (Det årlige resultat)/PMT</t>
  </si>
  <si>
    <t>Opgave 1</t>
  </si>
  <si>
    <t>Den interne rente er den rigtige rente som investeringen giver investor. Investor (SUNKIST) kræver i dette tilfælde 15% og får 16,61%. Den interne rente skal derfor altid være ligmed eller større end kalkulationsrenten før virksomheden vil foretager investeringen.</t>
  </si>
  <si>
    <t>1.1</t>
  </si>
  <si>
    <t>1.2</t>
  </si>
  <si>
    <t>1.3</t>
  </si>
  <si>
    <t>Opgave 1.4</t>
  </si>
  <si>
    <t>I opgave 1.1 er NPV værdien 651,30. Disse penge kan vi "tabe", men da disse penge er i nutid skal de føres tidsmæssigt til år 6 hvor det er lageret kan realiseres. Det gøres ved at foretage følgende beregning 651,30/0,43233 = 1506,50 dette beløb kan trækkes fra lagerværdien på 5.000 i år 6. Lagerværdien skal derfor mindst være 5000-1506,50=3.493,49 (i 1.000 kr) eller 3.493.496 kr.</t>
  </si>
  <si>
    <t>1.4</t>
  </si>
  <si>
    <t>Beløbet er indtastet i ovenstående regneark for at bevise at NPV er =0 ved en fremtidig lagerværdi på 3.493.496 kr.</t>
  </si>
  <si>
    <t>Opgave 1.5</t>
  </si>
  <si>
    <t>1.5</t>
  </si>
  <si>
    <t>1.6</t>
  </si>
  <si>
    <t>Opgave 1.6</t>
  </si>
  <si>
    <t>Hvis SUNKIST kræver en tilbagebetalingstid på 5 år, skal de ikke foretage investeringen der går 5,49 år før investeringen er tilbagebetalt (break-even i tid). Da vores oplysninger kun dækker indbetalinger pr. år skal der gå 6 år før investeringen er tilbagebetalt. Så vi rådgiver SUNKIST til ikke at foretage investeringen. Man kan prøve at slette beløbene i år 6 og så ses det tydeligt at investeringen ikke skal foretages. Indbetalingen i år 6 er altså helt afgørende for at investeringen er rentabel.</t>
  </si>
  <si>
    <t>Beregning af effektiv rente på annuitetslån:</t>
  </si>
  <si>
    <t>Lånets størrelse, Hovedstol</t>
  </si>
  <si>
    <t>Kurs</t>
  </si>
  <si>
    <t>Evt. omk.ved låneoptagelse</t>
  </si>
  <si>
    <t>Til udbetaling / nettoprovenuet</t>
  </si>
  <si>
    <t>Nominel rente pr. år</t>
  </si>
  <si>
    <t>Antal år</t>
  </si>
  <si>
    <t>Terminer pr. år</t>
  </si>
  <si>
    <t>Antal terminer i alt</t>
  </si>
  <si>
    <t>Nominel rente pr. termin</t>
  </si>
  <si>
    <t>Ydelse (rente og afdrag)</t>
  </si>
  <si>
    <t>(Beregning: se note til annuitetslån)</t>
  </si>
  <si>
    <t>Gebyr pr. termin</t>
  </si>
  <si>
    <t xml:space="preserve">Årlig effektiv rente </t>
  </si>
  <si>
    <t>Termin</t>
  </si>
  <si>
    <t>Restgæld primo</t>
  </si>
  <si>
    <t>Ydelse incl. gebyr</t>
  </si>
  <si>
    <t xml:space="preserve">Ydelse </t>
  </si>
  <si>
    <t>Rente</t>
  </si>
  <si>
    <t>Afdrag</t>
  </si>
  <si>
    <t>Restgæld ultimo</t>
  </si>
  <si>
    <t>Total</t>
  </si>
  <si>
    <r>
      <t xml:space="preserve">Note til beregningen af den effektive rente på annuitetslån: </t>
    </r>
    <r>
      <rPr>
        <sz val="12"/>
        <rFont val="Arial"/>
        <family val="0"/>
      </rPr>
      <t xml:space="preserve">                                           Den effektive rente på et annuitetslån beregnes ved at bruge nedenstående formel. Først findes ydelsen (b). </t>
    </r>
  </si>
  <si>
    <t>Derefter ændres hovedstolen til nettoprovenuet som sættes lig med annuitets-diskonteringsfaktoren (rentetabel 4) ganget med betalingen/ydelsen pr termin (b). Renten (r) er den ubekendte som skal findes.</t>
  </si>
  <si>
    <t>Først beregnes ydelsen (b) udfra hovedstolen:</t>
  </si>
  <si>
    <t xml:space="preserve">Hovedstolen </t>
  </si>
  <si>
    <t>=</t>
  </si>
  <si>
    <t>1-(1+ r)</t>
  </si>
  <si>
    <t>-n</t>
  </si>
  <si>
    <t>*</t>
  </si>
  <si>
    <t>b</t>
  </si>
  <si>
    <t>r</t>
  </si>
  <si>
    <t>Hovedstolen ændres til nettoprovenuet og renten beregnes:</t>
  </si>
  <si>
    <t>Nettoprovenuet</t>
  </si>
  <si>
    <t>Ved at indsætte tallene får man:</t>
  </si>
  <si>
    <t>Isolering af diskonteringsfaktoren:</t>
  </si>
  <si>
    <t>Ved at prøve sig frem kan r findes til:</t>
  </si>
  <si>
    <t>Eller udtrykt i procent:</t>
  </si>
  <si>
    <t>Beregning af effektiv rente på serielån:</t>
  </si>
  <si>
    <t xml:space="preserve">Lånets størrelse, Hovedstol </t>
  </si>
  <si>
    <t>Evt. omk ved låneoptagelse</t>
  </si>
  <si>
    <t>Antal terminer ialt</t>
  </si>
  <si>
    <t>(Beregning: se note til serielån)</t>
  </si>
  <si>
    <t>Effektiv rente pr år</t>
  </si>
  <si>
    <t>Ydelse incl. Gebyr</t>
  </si>
  <si>
    <t>Ydelse</t>
  </si>
  <si>
    <t>Note til beregningen af den effektive rente på serielån:</t>
  </si>
  <si>
    <t>Restgæld</t>
  </si>
  <si>
    <t>Gebyr</t>
  </si>
  <si>
    <t>(1+r)</t>
  </si>
  <si>
    <t>Eller udtrykt i %:</t>
  </si>
  <si>
    <t>Beregning af effektiv rente på stående lån:</t>
  </si>
  <si>
    <t>Hovedstol</t>
  </si>
  <si>
    <t>kursværdi</t>
  </si>
  <si>
    <t>omk</t>
  </si>
  <si>
    <t>Netto</t>
  </si>
  <si>
    <t>Nominel rente pr. pr. termin</t>
  </si>
  <si>
    <t>(Beregning: se note til stående lån)</t>
  </si>
  <si>
    <t>Ydelse incl gebyr</t>
  </si>
  <si>
    <t>total</t>
  </si>
  <si>
    <r>
      <t>Note til beregning af den effektive rente på såtende lån:</t>
    </r>
    <r>
      <rPr>
        <sz val="12"/>
        <rFont val="Arial"/>
        <family val="0"/>
      </rPr>
      <t xml:space="preserve">                                                                                                                    Den effektive rente på et stående lån beregnes ved at bruge nedenstående formel. Formlen er en kombination af annuitets-diskonteringsfaktoren og den almindelige diskonteringsfaktor. </t>
    </r>
  </si>
  <si>
    <t>Renten (r) er den ubekendte, b er ydelsen, da ydelsen på et stående lån kun består af rente er b lig med rentebetalingen pr. termin. Afbetalingsbeløbet er afdraget ved lånets udløb.</t>
  </si>
  <si>
    <t>Først beregnes ydelsen udfra hovedstolen:</t>
  </si>
  <si>
    <t>Ydelsen (b)</t>
  </si>
  <si>
    <t>Hovedstolen * renteprocenten pr termin</t>
  </si>
  <si>
    <t xml:space="preserve">Ydelsen, nettoprovenuet og afbetalingsbeløbet indsættes i nedenstående ligning for at finde renten (r): </t>
  </si>
  <si>
    <t>+</t>
  </si>
  <si>
    <t>(</t>
  </si>
  <si>
    <t>Afbetalingsbeløbet</t>
  </si>
  <si>
    <t>)</t>
  </si>
  <si>
    <t>Sammenligning af finansieringskilder</t>
  </si>
  <si>
    <t>Kriterier</t>
  </si>
  <si>
    <t>Annuitetslån</t>
  </si>
  <si>
    <t>Serielån</t>
  </si>
  <si>
    <t>Stående lån</t>
  </si>
  <si>
    <t>Kassekredit</t>
  </si>
  <si>
    <t>Effektive rente</t>
  </si>
  <si>
    <t>nettoprovenu</t>
  </si>
  <si>
    <t>Betaling første år</t>
  </si>
  <si>
    <t>?</t>
  </si>
  <si>
    <t>Løbetid år</t>
  </si>
  <si>
    <t>Finanseringskilde / magt</t>
  </si>
  <si>
    <t>Bank</t>
  </si>
  <si>
    <t>Valuta</t>
  </si>
  <si>
    <t>DKK</t>
  </si>
  <si>
    <t>DDK</t>
  </si>
  <si>
    <t>Fast / variabel rente</t>
  </si>
  <si>
    <t>Fast</t>
  </si>
  <si>
    <t>Variabel</t>
  </si>
  <si>
    <t>Konvertibelt / inkonvertibelt</t>
  </si>
  <si>
    <t xml:space="preserve">Konvertibel </t>
  </si>
  <si>
    <t>Lånetype</t>
  </si>
  <si>
    <t>Obligationslån</t>
  </si>
  <si>
    <t>Realkredit DK</t>
  </si>
  <si>
    <t>Banca Italia</t>
  </si>
  <si>
    <t>Nykredit</t>
  </si>
  <si>
    <t>Euro</t>
  </si>
  <si>
    <t>Kommentarer til valg af lån: Ud fra en en rentemæssig betragtning bør vi vælge serielånet på 4,4%. Ulempen ved dette lån er at renten er variabel og at det er i EURO. Hvis vi skal eksportere til Ungarn og Tjekkiet og vi kan få indtægter i EURO er det måske meget fint med et lån med udgifter i EURO. Samtidig er DKK jo låst til EURO kursen så vi forventer nok ikke de store udsving. Alternativt kunne man vælge det stående lån hvis SUNKIST har brug for ekstra likviditet. Annuitetslånet fravælges. Alle 3 lån dækker lånebehovet. Valg: Serielånet eller stående lån.</t>
  </si>
  <si>
    <t>SUNKIST kan skaffe kapital ved at foretage følgende: Ny aktiekapital, indskud af egenkapital, kassekredit, forkorte kundekreditterne, forlænge leverandørkreditterne, kortsigtet banklån, udskydelse af skat, annullere udbetalingen af udbytte, omlægge/konvertere eksisterende lån.</t>
  </si>
  <si>
    <t>2.1</t>
  </si>
  <si>
    <t>2.2</t>
  </si>
  <si>
    <t>2.3</t>
  </si>
  <si>
    <t>Markedsføringsundersøgelsen på 750.000 kr skal ikke medtages, da det er før tid 0</t>
  </si>
  <si>
    <t>Salgskontorer</t>
  </si>
  <si>
    <t>lager</t>
  </si>
  <si>
    <t>Markedsføringskampange</t>
  </si>
  <si>
    <t>Varelager</t>
  </si>
  <si>
    <t>Investering i alt i tid 0</t>
  </si>
  <si>
    <t>Depositium</t>
  </si>
  <si>
    <t>Realisering af lager</t>
  </si>
  <si>
    <t>indtægt år 6</t>
  </si>
  <si>
    <t>indtægter i alt år 6</t>
  </si>
  <si>
    <t>Vi har i udgangspunktet årlige omkostninger til driften af salgskontorer, lager og markedsføring på 1.100. og et overskud pr. år på 172,10 ifølge annuitetsmetoden. Hvis man lægger dette overskud til de 1.100 har vi løsningen hvor NPV bliver 0. Dvs. 1.100 + 172,10 = 1.272,10 (i 1.000 kr.) eller 1.272.098,32.</t>
  </si>
  <si>
    <t>Vi kan maksimalt anvende 1.272.098,32 kr. pr. år til driften af salgskontorer, lager og markedsføring. Ovenstående regneark beviser dette.</t>
  </si>
  <si>
    <t>Samlede etableringsomk</t>
  </si>
</sst>
</file>

<file path=xl/styles.xml><?xml version="1.0" encoding="utf-8"?>
<styleSheet xmlns="http://schemas.openxmlformats.org/spreadsheetml/2006/main">
  <numFmts count="4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_(* #,##0.0_);_(* \(#,##0.0\);_(* &quot;-&quot;??_);_(@_)"/>
    <numFmt numFmtId="173" formatCode="_(* #,##0_);_(* \(#,##0\);_(* &quot;-&quot;??_);_(@_)"/>
    <numFmt numFmtId="174" formatCode="&quot;kr&quot;\ #,##0.0_);[Red]\(&quot;kr&quot;\ #,##0.0\)"/>
    <numFmt numFmtId="175" formatCode="&quot;kr&quot;\ #,##0.000_);[Red]\(&quot;kr&quot;\ #,##0.000\)"/>
    <numFmt numFmtId="176" formatCode="&quot;kr&quot;\ #,##0.0000_);[Red]\(&quot;kr&quot;\ #,##0.0000\)"/>
    <numFmt numFmtId="177" formatCode="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0.000%"/>
    <numFmt numFmtId="186" formatCode="0.0000%"/>
    <numFmt numFmtId="187" formatCode="0.00000%"/>
    <numFmt numFmtId="188" formatCode="0.000000%"/>
    <numFmt numFmtId="189" formatCode="#,##0.0"/>
    <numFmt numFmtId="190" formatCode="#,##0.000"/>
    <numFmt numFmtId="191" formatCode="#,##0.0000"/>
    <numFmt numFmtId="192" formatCode="#,##0.00000"/>
    <numFmt numFmtId="193" formatCode="_(* #,##0_);_(* \(#,##0\);_(* &quot;-&quot;???_);_(@_)"/>
    <numFmt numFmtId="194" formatCode="_(* #,##0.0000_);_(* \(#,##0.0000\);_(* &quot;-&quot;??_);_(@_)"/>
    <numFmt numFmtId="195" formatCode="_(* #,##0.000_);_(* \(#,##0.000\);_(* &quot;-&quot;??_);_(@_)"/>
  </numFmts>
  <fonts count="65">
    <font>
      <sz val="10"/>
      <name val="Arial"/>
      <family val="0"/>
    </font>
    <font>
      <sz val="14"/>
      <name val="Arial"/>
      <family val="2"/>
    </font>
    <font>
      <sz val="12"/>
      <name val="Arial"/>
      <family val="2"/>
    </font>
    <font>
      <sz val="16"/>
      <name val="Arial"/>
      <family val="2"/>
    </font>
    <font>
      <u val="single"/>
      <sz val="10"/>
      <color indexed="36"/>
      <name val="Arial"/>
      <family val="0"/>
    </font>
    <font>
      <u val="single"/>
      <sz val="10"/>
      <color indexed="12"/>
      <name val="Arial"/>
      <family val="0"/>
    </font>
    <font>
      <b/>
      <sz val="12"/>
      <name val="Arial"/>
      <family val="2"/>
    </font>
    <font>
      <b/>
      <vertAlign val="superscript"/>
      <sz val="12"/>
      <name val="Arial"/>
      <family val="2"/>
    </font>
    <font>
      <sz val="14"/>
      <color indexed="13"/>
      <name val="Arial"/>
      <family val="2"/>
    </font>
    <font>
      <b/>
      <sz val="14"/>
      <name val="Arial"/>
      <family val="2"/>
    </font>
    <font>
      <b/>
      <sz val="20"/>
      <name val="Arial"/>
      <family val="2"/>
    </font>
    <font>
      <b/>
      <sz val="10"/>
      <name val="Arial"/>
      <family val="2"/>
    </font>
    <font>
      <b/>
      <sz val="16"/>
      <name val="Tahoma"/>
      <family val="2"/>
    </font>
    <font>
      <b/>
      <sz val="14"/>
      <name val="Tahoma"/>
      <family val="2"/>
    </font>
    <font>
      <sz val="14"/>
      <name val="Tahoma"/>
      <family val="2"/>
    </font>
    <font>
      <b/>
      <sz val="8"/>
      <name val="Tahoma"/>
      <family val="0"/>
    </font>
    <font>
      <sz val="22"/>
      <name val="Arial"/>
      <family val="2"/>
    </font>
    <font>
      <vertAlign val="superscript"/>
      <sz val="16"/>
      <name val="Arial"/>
      <family val="0"/>
    </font>
    <font>
      <sz val="18"/>
      <name val="Arial"/>
      <family val="0"/>
    </font>
    <font>
      <b/>
      <sz val="18"/>
      <name val="Arial"/>
      <family val="2"/>
    </font>
    <font>
      <b/>
      <sz val="22"/>
      <name val="Arial"/>
      <family val="2"/>
    </font>
    <font>
      <b/>
      <sz val="16"/>
      <name val="Arial"/>
      <family val="2"/>
    </font>
    <font>
      <vertAlign val="superscript"/>
      <sz val="14"/>
      <name val="Arial"/>
      <family val="0"/>
    </font>
    <font>
      <sz val="8"/>
      <name val="Tahoma"/>
      <family val="0"/>
    </font>
    <font>
      <vertAlign val="subscript"/>
      <sz val="14"/>
      <name val="Arial"/>
      <family val="2"/>
    </font>
    <font>
      <vertAlign val="subscript"/>
      <sz val="18"/>
      <name val="Arial"/>
      <family val="0"/>
    </font>
    <font>
      <vertAlign val="superscript"/>
      <sz val="10"/>
      <name val="Arial"/>
      <family val="0"/>
    </font>
    <font>
      <sz val="36"/>
      <name val="Arial"/>
      <family val="0"/>
    </font>
    <font>
      <sz val="20"/>
      <name val="Arial"/>
      <family val="0"/>
    </font>
    <font>
      <vertAlign val="superscript"/>
      <sz val="2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double"/>
    </border>
    <border>
      <left>
        <color indexed="63"/>
      </left>
      <right>
        <color indexed="63"/>
      </right>
      <top>
        <color indexed="63"/>
      </top>
      <bottom style="double"/>
    </border>
    <border>
      <left style="medium"/>
      <right>
        <color indexed="63"/>
      </right>
      <top style="medium"/>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85">
    <xf numFmtId="0" fontId="0" fillId="0" borderId="0" xfId="0" applyAlignment="1">
      <alignment/>
    </xf>
    <xf numFmtId="167" fontId="0" fillId="0" borderId="0" xfId="0" applyNumberFormat="1" applyAlignment="1">
      <alignment/>
    </xf>
    <xf numFmtId="0" fontId="0" fillId="0" borderId="0" xfId="0" applyBorder="1" applyAlignment="1">
      <alignment/>
    </xf>
    <xf numFmtId="9" fontId="0" fillId="0" borderId="0" xfId="0" applyNumberFormat="1" applyAlignment="1">
      <alignment/>
    </xf>
    <xf numFmtId="0" fontId="1" fillId="0" borderId="0" xfId="0" applyFont="1" applyAlignment="1">
      <alignment/>
    </xf>
    <xf numFmtId="0" fontId="6" fillId="0" borderId="0" xfId="0" applyFont="1" applyAlignment="1">
      <alignment/>
    </xf>
    <xf numFmtId="0" fontId="2" fillId="33" borderId="0" xfId="0" applyFont="1" applyFill="1" applyAlignment="1">
      <alignment horizontal="left" indent="1"/>
    </xf>
    <xf numFmtId="10" fontId="2" fillId="33" borderId="0" xfId="0" applyNumberFormat="1" applyFont="1" applyFill="1" applyAlignment="1">
      <alignment horizontal="left" indent="1"/>
    </xf>
    <xf numFmtId="0" fontId="6" fillId="0" borderId="10" xfId="0" applyFont="1" applyBorder="1" applyAlignment="1">
      <alignment wrapText="1"/>
    </xf>
    <xf numFmtId="0" fontId="6" fillId="33" borderId="11" xfId="0" applyFont="1" applyFill="1" applyBorder="1" applyAlignment="1">
      <alignment/>
    </xf>
    <xf numFmtId="0" fontId="6" fillId="33" borderId="10" xfId="0" applyFont="1" applyFill="1" applyBorder="1" applyAlignment="1">
      <alignment/>
    </xf>
    <xf numFmtId="0" fontId="6" fillId="0" borderId="11" xfId="0" applyFont="1" applyBorder="1" applyAlignment="1">
      <alignment wrapText="1"/>
    </xf>
    <xf numFmtId="0" fontId="1" fillId="0" borderId="12" xfId="0" applyFont="1" applyBorder="1" applyAlignment="1">
      <alignment/>
    </xf>
    <xf numFmtId="3" fontId="1" fillId="33" borderId="0" xfId="0" applyNumberFormat="1" applyFont="1" applyFill="1" applyBorder="1" applyAlignment="1">
      <alignment/>
    </xf>
    <xf numFmtId="3" fontId="1" fillId="33" borderId="13" xfId="0" applyNumberFormat="1" applyFont="1" applyFill="1" applyBorder="1" applyAlignment="1">
      <alignment/>
    </xf>
    <xf numFmtId="4" fontId="1" fillId="0" borderId="13" xfId="0" applyNumberFormat="1" applyFont="1" applyBorder="1" applyAlignment="1">
      <alignment/>
    </xf>
    <xf numFmtId="0" fontId="1" fillId="0" borderId="13" xfId="0" applyFont="1" applyBorder="1" applyAlignment="1">
      <alignment/>
    </xf>
    <xf numFmtId="3" fontId="1" fillId="33" borderId="12" xfId="0" applyNumberFormat="1" applyFont="1" applyFill="1" applyBorder="1" applyAlignment="1">
      <alignment/>
    </xf>
    <xf numFmtId="4" fontId="1" fillId="0" borderId="12" xfId="0" applyNumberFormat="1" applyFont="1" applyBorder="1" applyAlignment="1">
      <alignment/>
    </xf>
    <xf numFmtId="0" fontId="1" fillId="0" borderId="14" xfId="0" applyFont="1" applyBorder="1" applyAlignment="1">
      <alignment/>
    </xf>
    <xf numFmtId="3" fontId="1" fillId="33" borderId="15" xfId="0" applyNumberFormat="1" applyFont="1" applyFill="1" applyBorder="1" applyAlignment="1">
      <alignment/>
    </xf>
    <xf numFmtId="3" fontId="1" fillId="33" borderId="14" xfId="0" applyNumberFormat="1" applyFont="1" applyFill="1" applyBorder="1" applyAlignment="1">
      <alignment/>
    </xf>
    <xf numFmtId="4" fontId="1" fillId="0" borderId="14" xfId="0" applyNumberFormat="1" applyFont="1" applyBorder="1" applyAlignment="1">
      <alignment/>
    </xf>
    <xf numFmtId="0" fontId="1" fillId="34" borderId="16" xfId="0" applyFont="1" applyFill="1" applyBorder="1" applyAlignment="1">
      <alignment/>
    </xf>
    <xf numFmtId="10" fontId="1" fillId="34" borderId="11" xfId="0" applyNumberFormat="1" applyFont="1" applyFill="1" applyBorder="1" applyAlignment="1">
      <alignment/>
    </xf>
    <xf numFmtId="0" fontId="0" fillId="0" borderId="17" xfId="0" applyFill="1" applyBorder="1" applyAlignment="1">
      <alignment/>
    </xf>
    <xf numFmtId="4" fontId="0" fillId="0" borderId="0" xfId="0" applyNumberFormat="1" applyAlignment="1">
      <alignment/>
    </xf>
    <xf numFmtId="0" fontId="1" fillId="34" borderId="17" xfId="0" applyFont="1" applyFill="1" applyBorder="1" applyAlignment="1">
      <alignment/>
    </xf>
    <xf numFmtId="0" fontId="1" fillId="34" borderId="18" xfId="0" applyFont="1" applyFill="1" applyBorder="1" applyAlignment="1">
      <alignment/>
    </xf>
    <xf numFmtId="0" fontId="1" fillId="34" borderId="19" xfId="0" applyFont="1" applyFill="1" applyBorder="1" applyAlignment="1">
      <alignment/>
    </xf>
    <xf numFmtId="0" fontId="8" fillId="34" borderId="0" xfId="0" applyFont="1" applyFill="1" applyBorder="1" applyAlignment="1">
      <alignment/>
    </xf>
    <xf numFmtId="4" fontId="1" fillId="34" borderId="20" xfId="0" applyNumberFormat="1" applyFont="1" applyFill="1" applyBorder="1" applyAlignment="1">
      <alignment/>
    </xf>
    <xf numFmtId="0" fontId="1" fillId="34" borderId="15" xfId="0" applyFont="1" applyFill="1" applyBorder="1" applyAlignment="1">
      <alignment/>
    </xf>
    <xf numFmtId="2" fontId="1" fillId="34" borderId="21" xfId="0" applyNumberFormat="1" applyFont="1" applyFill="1" applyBorder="1" applyAlignment="1">
      <alignment/>
    </xf>
    <xf numFmtId="3" fontId="1" fillId="33" borderId="22" xfId="0" applyNumberFormat="1" applyFont="1" applyFill="1" applyBorder="1" applyAlignment="1">
      <alignment/>
    </xf>
    <xf numFmtId="4" fontId="1" fillId="0" borderId="0" xfId="0" applyNumberFormat="1" applyFont="1" applyFill="1" applyBorder="1" applyAlignment="1">
      <alignment/>
    </xf>
    <xf numFmtId="10" fontId="1" fillId="0" borderId="0" xfId="0" applyNumberFormat="1" applyFont="1" applyFill="1" applyBorder="1" applyAlignment="1">
      <alignment/>
    </xf>
    <xf numFmtId="2" fontId="1" fillId="0" borderId="0" xfId="0" applyNumberFormat="1" applyFont="1" applyFill="1" applyBorder="1" applyAlignment="1">
      <alignment/>
    </xf>
    <xf numFmtId="0" fontId="9" fillId="0" borderId="0" xfId="0" applyFont="1" applyAlignment="1">
      <alignment/>
    </xf>
    <xf numFmtId="3" fontId="1" fillId="0" borderId="13" xfId="0" applyNumberFormat="1" applyFont="1" applyBorder="1" applyAlignment="1">
      <alignment/>
    </xf>
    <xf numFmtId="3" fontId="1" fillId="0" borderId="12" xfId="0" applyNumberFormat="1" applyFont="1" applyBorder="1" applyAlignment="1">
      <alignment/>
    </xf>
    <xf numFmtId="3" fontId="1" fillId="0" borderId="14" xfId="0" applyNumberFormat="1" applyFont="1" applyBorder="1" applyAlignment="1">
      <alignment/>
    </xf>
    <xf numFmtId="192" fontId="1" fillId="0" borderId="12" xfId="0" applyNumberFormat="1" applyFont="1" applyBorder="1" applyAlignment="1">
      <alignment horizontal="right"/>
    </xf>
    <xf numFmtId="40" fontId="1" fillId="0" borderId="0" xfId="0" applyNumberFormat="1" applyFont="1" applyFill="1" applyBorder="1" applyAlignment="1">
      <alignment/>
    </xf>
    <xf numFmtId="192" fontId="1" fillId="0" borderId="13" xfId="0" applyNumberFormat="1" applyFont="1" applyBorder="1" applyAlignment="1">
      <alignment horizontal="right"/>
    </xf>
    <xf numFmtId="192" fontId="1" fillId="0" borderId="14" xfId="0" applyNumberFormat="1" applyFont="1" applyBorder="1" applyAlignment="1">
      <alignment horizontal="right"/>
    </xf>
    <xf numFmtId="0" fontId="1" fillId="0" borderId="0" xfId="0" applyFont="1" applyAlignment="1">
      <alignment/>
    </xf>
    <xf numFmtId="4" fontId="1" fillId="34" borderId="21" xfId="0" applyNumberFormat="1" applyFont="1" applyFill="1" applyBorder="1" applyAlignment="1">
      <alignment/>
    </xf>
    <xf numFmtId="40" fontId="1" fillId="34" borderId="14" xfId="0" applyNumberFormat="1" applyFont="1" applyFill="1" applyBorder="1" applyAlignment="1">
      <alignment/>
    </xf>
    <xf numFmtId="0" fontId="0" fillId="0" borderId="0" xfId="0" applyAlignment="1">
      <alignment/>
    </xf>
    <xf numFmtId="0" fontId="0" fillId="0" borderId="0" xfId="0" applyAlignment="1">
      <alignment vertical="top"/>
    </xf>
    <xf numFmtId="192" fontId="0" fillId="0" borderId="0" xfId="0" applyNumberFormat="1" applyAlignment="1">
      <alignment/>
    </xf>
    <xf numFmtId="3" fontId="0" fillId="35" borderId="23" xfId="44" applyNumberFormat="1" applyFill="1" applyBorder="1" applyAlignment="1" applyProtection="1">
      <alignment/>
      <protection locked="0"/>
    </xf>
    <xf numFmtId="0" fontId="0" fillId="0" borderId="20" xfId="0" applyBorder="1" applyAlignment="1">
      <alignment/>
    </xf>
    <xf numFmtId="0" fontId="0" fillId="0" borderId="17" xfId="0" applyBorder="1" applyAlignment="1">
      <alignment horizontal="left"/>
    </xf>
    <xf numFmtId="0" fontId="0" fillId="0" borderId="0" xfId="0" applyBorder="1" applyAlignment="1">
      <alignment horizontal="left"/>
    </xf>
    <xf numFmtId="1" fontId="0" fillId="35" borderId="20" xfId="0" applyNumberFormat="1" applyFill="1" applyBorder="1" applyAlignment="1" applyProtection="1">
      <alignment/>
      <protection locked="0"/>
    </xf>
    <xf numFmtId="3" fontId="0" fillId="35" borderId="20" xfId="0" applyNumberFormat="1" applyFill="1" applyBorder="1" applyAlignment="1" applyProtection="1">
      <alignment/>
      <protection locked="0"/>
    </xf>
    <xf numFmtId="193" fontId="0" fillId="0" borderId="24" xfId="0" applyNumberFormat="1" applyBorder="1" applyAlignment="1">
      <alignment/>
    </xf>
    <xf numFmtId="178" fontId="0" fillId="35" borderId="20" xfId="61" applyNumberFormat="1" applyFont="1" applyFill="1" applyBorder="1" applyAlignment="1">
      <alignment/>
    </xf>
    <xf numFmtId="3" fontId="0" fillId="35" borderId="20" xfId="0" applyNumberFormat="1" applyFill="1" applyBorder="1" applyAlignment="1">
      <alignment/>
    </xf>
    <xf numFmtId="0" fontId="0" fillId="0" borderId="20" xfId="0" applyFill="1" applyBorder="1" applyAlignment="1" applyProtection="1">
      <alignment/>
      <protection locked="0"/>
    </xf>
    <xf numFmtId="178" fontId="0" fillId="0" borderId="20" xfId="0" applyNumberFormat="1" applyFill="1" applyBorder="1" applyAlignment="1" applyProtection="1">
      <alignment/>
      <protection locked="0"/>
    </xf>
    <xf numFmtId="3" fontId="0" fillId="0" borderId="20" xfId="0" applyNumberFormat="1" applyBorder="1" applyAlignment="1">
      <alignment/>
    </xf>
    <xf numFmtId="0" fontId="0" fillId="0" borderId="20" xfId="0" applyBorder="1" applyAlignment="1">
      <alignment horizontal="left"/>
    </xf>
    <xf numFmtId="0" fontId="0" fillId="0" borderId="17" xfId="0" applyBorder="1" applyAlignment="1">
      <alignment/>
    </xf>
    <xf numFmtId="0" fontId="0" fillId="0" borderId="17" xfId="0" applyFill="1" applyBorder="1" applyAlignment="1">
      <alignment horizontal="left"/>
    </xf>
    <xf numFmtId="0" fontId="0" fillId="0" borderId="0" xfId="0" applyFill="1" applyBorder="1" applyAlignment="1">
      <alignment horizontal="left"/>
    </xf>
    <xf numFmtId="10" fontId="9" fillId="0" borderId="20" xfId="61" applyNumberFormat="1" applyFont="1" applyFill="1" applyBorder="1" applyAlignment="1">
      <alignment/>
    </xf>
    <xf numFmtId="0" fontId="0" fillId="0" borderId="20" xfId="0" applyFill="1" applyBorder="1" applyAlignment="1">
      <alignment horizontal="left"/>
    </xf>
    <xf numFmtId="0" fontId="0" fillId="0" borderId="0" xfId="0" applyFill="1" applyAlignment="1">
      <alignment/>
    </xf>
    <xf numFmtId="0" fontId="0" fillId="0" borderId="0" xfId="0" applyFill="1" applyBorder="1" applyAlignment="1">
      <alignment/>
    </xf>
    <xf numFmtId="0" fontId="0" fillId="0" borderId="20" xfId="0" applyFill="1" applyBorder="1" applyAlignment="1">
      <alignment/>
    </xf>
    <xf numFmtId="0" fontId="0" fillId="0" borderId="18" xfId="0" applyFill="1" applyBorder="1" applyAlignment="1">
      <alignment/>
    </xf>
    <xf numFmtId="10" fontId="0" fillId="0" borderId="15" xfId="0" applyNumberFormat="1" applyFill="1" applyBorder="1" applyAlignment="1">
      <alignment/>
    </xf>
    <xf numFmtId="0" fontId="0" fillId="0" borderId="15" xfId="0" applyFill="1" applyBorder="1" applyAlignment="1">
      <alignment/>
    </xf>
    <xf numFmtId="0" fontId="0" fillId="0" borderId="21" xfId="0" applyFill="1" applyBorder="1" applyAlignment="1">
      <alignment/>
    </xf>
    <xf numFmtId="0" fontId="11" fillId="0" borderId="17" xfId="0" applyFont="1" applyFill="1" applyBorder="1" applyAlignment="1">
      <alignment/>
    </xf>
    <xf numFmtId="0" fontId="11" fillId="0" borderId="0" xfId="0" applyFont="1" applyFill="1" applyBorder="1" applyAlignment="1">
      <alignment/>
    </xf>
    <xf numFmtId="0" fontId="0" fillId="0" borderId="0" xfId="0" applyBorder="1" applyAlignment="1">
      <alignment wrapText="1"/>
    </xf>
    <xf numFmtId="0" fontId="0" fillId="0" borderId="0" xfId="0" applyBorder="1" applyAlignment="1">
      <alignment horizontal="center" wrapText="1"/>
    </xf>
    <xf numFmtId="0" fontId="0" fillId="0" borderId="20" xfId="0" applyBorder="1" applyAlignment="1">
      <alignment wrapText="1"/>
    </xf>
    <xf numFmtId="0" fontId="0" fillId="0" borderId="0" xfId="0" applyAlignment="1">
      <alignment wrapText="1"/>
    </xf>
    <xf numFmtId="3" fontId="0" fillId="0" borderId="0" xfId="0" applyNumberFormat="1" applyBorder="1" applyAlignment="1">
      <alignment/>
    </xf>
    <xf numFmtId="3" fontId="0" fillId="0" borderId="0" xfId="44" applyNumberFormat="1" applyBorder="1" applyAlignment="1">
      <alignment/>
    </xf>
    <xf numFmtId="0" fontId="0" fillId="0" borderId="19" xfId="0" applyBorder="1" applyAlignment="1">
      <alignment/>
    </xf>
    <xf numFmtId="3" fontId="0" fillId="0" borderId="16" xfId="0" applyNumberFormat="1" applyBorder="1" applyAlignment="1">
      <alignment/>
    </xf>
    <xf numFmtId="3" fontId="0" fillId="0" borderId="11" xfId="0" applyNumberFormat="1" applyBorder="1" applyAlignment="1">
      <alignment/>
    </xf>
    <xf numFmtId="0" fontId="6" fillId="0" borderId="0" xfId="0" applyFont="1" applyAlignment="1">
      <alignment horizontal="left" vertical="top" wrapText="1"/>
    </xf>
    <xf numFmtId="0" fontId="2" fillId="0" borderId="0" xfId="0" applyFont="1" applyAlignment="1">
      <alignment horizontal="left" vertical="top" wrapText="1"/>
    </xf>
    <xf numFmtId="0" fontId="16" fillId="0" borderId="0" xfId="0" applyFont="1" applyAlignment="1" applyProtection="1">
      <alignment horizontal="center" vertical="center"/>
      <protection locked="0"/>
    </xf>
    <xf numFmtId="0" fontId="1" fillId="0" borderId="15" xfId="0" applyFont="1" applyBorder="1" applyAlignment="1">
      <alignment/>
    </xf>
    <xf numFmtId="49" fontId="17" fillId="0" borderId="15" xfId="0" applyNumberFormat="1" applyFont="1" applyBorder="1" applyAlignment="1">
      <alignment/>
    </xf>
    <xf numFmtId="0" fontId="3" fillId="0" borderId="0" xfId="0" applyFont="1" applyBorder="1" applyAlignment="1">
      <alignment horizontal="center" vertical="center"/>
    </xf>
    <xf numFmtId="0" fontId="18" fillId="0" borderId="0" xfId="0" applyFont="1" applyBorder="1" applyAlignment="1">
      <alignment horizontal="left" vertical="center"/>
    </xf>
    <xf numFmtId="0" fontId="17" fillId="0" borderId="15" xfId="0" applyNumberFormat="1" applyFont="1" applyBorder="1" applyAlignment="1">
      <alignment horizontal="left"/>
    </xf>
    <xf numFmtId="3" fontId="3" fillId="0" borderId="0" xfId="0" applyNumberFormat="1" applyFont="1" applyAlignment="1">
      <alignment vertical="center"/>
    </xf>
    <xf numFmtId="0" fontId="18" fillId="0" borderId="0" xfId="0" applyFont="1" applyAlignment="1">
      <alignment horizontal="right" vertical="center"/>
    </xf>
    <xf numFmtId="173" fontId="3" fillId="0" borderId="0" xfId="44" applyNumberFormat="1" applyFont="1" applyBorder="1" applyAlignment="1">
      <alignment vertical="center" readingOrder="1"/>
    </xf>
    <xf numFmtId="0" fontId="0" fillId="0" borderId="0" xfId="0" applyAlignment="1">
      <alignment horizontal="center"/>
    </xf>
    <xf numFmtId="0" fontId="17" fillId="0" borderId="15" xfId="0" applyFont="1" applyBorder="1" applyAlignment="1">
      <alignment horizontal="left"/>
    </xf>
    <xf numFmtId="0" fontId="16" fillId="0" borderId="0" xfId="0" applyFont="1" applyAlignment="1">
      <alignment horizontal="center" vertical="center"/>
    </xf>
    <xf numFmtId="0" fontId="18" fillId="0" borderId="0" xfId="0" applyFont="1" applyAlignment="1">
      <alignment horizontal="right"/>
    </xf>
    <xf numFmtId="0" fontId="16" fillId="0" borderId="0" xfId="0" applyFont="1" applyAlignment="1">
      <alignment horizontal="center"/>
    </xf>
    <xf numFmtId="183" fontId="3" fillId="0" borderId="0" xfId="61" applyNumberFormat="1" applyFont="1" applyAlignment="1">
      <alignment horizontal="center"/>
    </xf>
    <xf numFmtId="0" fontId="19" fillId="0" borderId="0" xfId="0" applyFont="1" applyAlignment="1">
      <alignment horizontal="right"/>
    </xf>
    <xf numFmtId="0" fontId="20" fillId="0" borderId="0" xfId="0" applyFont="1" applyAlignment="1">
      <alignment horizontal="center"/>
    </xf>
    <xf numFmtId="10" fontId="21" fillId="0" borderId="25" xfId="61" applyNumberFormat="1" applyFont="1" applyBorder="1" applyAlignment="1">
      <alignment horizontal="center"/>
    </xf>
    <xf numFmtId="0" fontId="1" fillId="0" borderId="0" xfId="0" applyFont="1" applyAlignment="1">
      <alignment horizontal="left"/>
    </xf>
    <xf numFmtId="0" fontId="1" fillId="0" borderId="0" xfId="0" applyFont="1" applyBorder="1" applyAlignment="1">
      <alignment horizontal="right"/>
    </xf>
    <xf numFmtId="3" fontId="22" fillId="0" borderId="0" xfId="0" applyNumberFormat="1" applyFont="1" applyBorder="1" applyAlignment="1">
      <alignment horizontal="left"/>
    </xf>
    <xf numFmtId="0" fontId="1" fillId="0" borderId="0" xfId="0" applyFont="1" applyAlignment="1">
      <alignment horizontal="right"/>
    </xf>
    <xf numFmtId="0" fontId="22" fillId="0" borderId="0" xfId="0" applyFont="1" applyBorder="1" applyAlignment="1">
      <alignment horizontal="left"/>
    </xf>
    <xf numFmtId="10" fontId="1" fillId="0" borderId="0" xfId="61" applyNumberFormat="1" applyFont="1" applyBorder="1" applyAlignment="1">
      <alignment horizontal="left"/>
    </xf>
    <xf numFmtId="10" fontId="1" fillId="0" borderId="0" xfId="0" applyNumberFormat="1" applyFont="1" applyAlignment="1">
      <alignment/>
    </xf>
    <xf numFmtId="3" fontId="0" fillId="33" borderId="23" xfId="0" applyNumberFormat="1" applyFill="1" applyBorder="1" applyAlignment="1" applyProtection="1">
      <alignment/>
      <protection locked="0"/>
    </xf>
    <xf numFmtId="3" fontId="0" fillId="33" borderId="20" xfId="0" applyNumberFormat="1" applyFill="1" applyBorder="1" applyAlignment="1">
      <alignment/>
    </xf>
    <xf numFmtId="3" fontId="0" fillId="33" borderId="20" xfId="0" applyNumberFormat="1" applyFill="1" applyBorder="1" applyAlignment="1" applyProtection="1">
      <alignment/>
      <protection locked="0"/>
    </xf>
    <xf numFmtId="3" fontId="0" fillId="0" borderId="24" xfId="0" applyNumberFormat="1" applyBorder="1" applyAlignment="1">
      <alignment/>
    </xf>
    <xf numFmtId="178" fontId="0" fillId="33" borderId="20" xfId="0" applyNumberFormat="1" applyFill="1" applyBorder="1" applyAlignment="1">
      <alignment/>
    </xf>
    <xf numFmtId="3" fontId="0" fillId="0" borderId="20" xfId="0" applyNumberFormat="1" applyFill="1" applyBorder="1" applyAlignment="1" applyProtection="1">
      <alignment/>
      <protection locked="0"/>
    </xf>
    <xf numFmtId="10" fontId="9" fillId="0" borderId="20" xfId="0" applyNumberFormat="1" applyFont="1" applyFill="1" applyBorder="1" applyAlignment="1">
      <alignment/>
    </xf>
    <xf numFmtId="0" fontId="0" fillId="0" borderId="15" xfId="0" applyBorder="1" applyAlignment="1">
      <alignment/>
    </xf>
    <xf numFmtId="0" fontId="11" fillId="0" borderId="26" xfId="0" applyFont="1"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0" xfId="0" applyFill="1" applyBorder="1" applyAlignment="1">
      <alignment horizontal="center"/>
    </xf>
    <xf numFmtId="3" fontId="0" fillId="0" borderId="0" xfId="0" applyNumberFormat="1" applyFill="1" applyBorder="1" applyAlignment="1">
      <alignment/>
    </xf>
    <xf numFmtId="3" fontId="0" fillId="0" borderId="20" xfId="0" applyNumberFormat="1" applyFill="1" applyBorder="1" applyAlignment="1">
      <alignment/>
    </xf>
    <xf numFmtId="3" fontId="0" fillId="0" borderId="16" xfId="0" applyNumberFormat="1" applyFill="1" applyBorder="1" applyAlignment="1">
      <alignment/>
    </xf>
    <xf numFmtId="3" fontId="0" fillId="0" borderId="11" xfId="0" applyNumberFormat="1" applyFill="1" applyBorder="1" applyAlignment="1">
      <alignment/>
    </xf>
    <xf numFmtId="0" fontId="1" fillId="0" borderId="0" xfId="0" applyFont="1" applyAlignment="1">
      <alignment horizontal="left" vertical="top" wrapText="1"/>
    </xf>
    <xf numFmtId="0" fontId="24" fillId="0" borderId="27" xfId="0" applyFont="1" applyBorder="1" applyAlignment="1">
      <alignment horizontal="left" wrapText="1"/>
    </xf>
    <xf numFmtId="0" fontId="24" fillId="0" borderId="28" xfId="0" applyFont="1" applyBorder="1" applyAlignment="1">
      <alignment horizontal="left" wrapText="1"/>
    </xf>
    <xf numFmtId="0" fontId="2" fillId="0" borderId="29" xfId="0" applyFont="1" applyBorder="1" applyAlignment="1">
      <alignment horizontal="center" vertical="center" wrapText="1"/>
    </xf>
    <xf numFmtId="3" fontId="0" fillId="0" borderId="0" xfId="0" applyNumberFormat="1" applyAlignment="1">
      <alignment/>
    </xf>
    <xf numFmtId="0" fontId="25" fillId="0" borderId="0" xfId="0" applyFont="1" applyAlignment="1">
      <alignment horizontal="center"/>
    </xf>
    <xf numFmtId="0" fontId="26" fillId="0" borderId="0" xfId="0" applyFont="1" applyAlignment="1">
      <alignment horizontal="left" vertical="top"/>
    </xf>
    <xf numFmtId="173" fontId="0" fillId="0" borderId="0" xfId="44" applyNumberFormat="1" applyFont="1" applyAlignment="1">
      <alignment/>
    </xf>
    <xf numFmtId="0" fontId="26" fillId="0" borderId="0" xfId="0" applyFont="1" applyAlignment="1">
      <alignment vertical="top"/>
    </xf>
    <xf numFmtId="0" fontId="0" fillId="0" borderId="0" xfId="0" applyFont="1" applyAlignment="1">
      <alignment vertical="center"/>
    </xf>
    <xf numFmtId="173" fontId="0" fillId="0" borderId="0" xfId="44" applyNumberFormat="1" applyFont="1" applyAlignment="1">
      <alignment horizontal="right" vertical="center"/>
    </xf>
    <xf numFmtId="0" fontId="0" fillId="0" borderId="0" xfId="0" applyFont="1" applyAlignment="1">
      <alignment horizontal="center" vertical="center"/>
    </xf>
    <xf numFmtId="173" fontId="0" fillId="0" borderId="0" xfId="44" applyNumberFormat="1" applyFont="1" applyAlignment="1">
      <alignment horizontal="center" vertical="center"/>
    </xf>
    <xf numFmtId="173" fontId="0" fillId="0" borderId="0" xfId="44" applyNumberFormat="1" applyFont="1" applyAlignment="1">
      <alignment horizontal="center"/>
    </xf>
    <xf numFmtId="173" fontId="26" fillId="0" borderId="0" xfId="44" applyNumberFormat="1" applyFont="1" applyAlignment="1">
      <alignment horizontal="center" vertical="top"/>
    </xf>
    <xf numFmtId="0" fontId="2" fillId="0" borderId="0" xfId="0" applyFont="1" applyAlignment="1">
      <alignment/>
    </xf>
    <xf numFmtId="183" fontId="2" fillId="0" borderId="0" xfId="0" applyNumberFormat="1" applyFont="1" applyAlignment="1">
      <alignment horizontal="center"/>
    </xf>
    <xf numFmtId="10" fontId="9" fillId="0" borderId="25" xfId="61" applyNumberFormat="1" applyFont="1" applyBorder="1" applyAlignment="1">
      <alignment horizontal="center"/>
    </xf>
    <xf numFmtId="0" fontId="2" fillId="0" borderId="0" xfId="0" applyFont="1" applyAlignment="1">
      <alignment horizontal="left"/>
    </xf>
    <xf numFmtId="3" fontId="1" fillId="0" borderId="0" xfId="0" applyNumberFormat="1" applyFont="1" applyBorder="1" applyAlignment="1">
      <alignment horizontal="left"/>
    </xf>
    <xf numFmtId="0" fontId="2" fillId="0" borderId="0" xfId="0" applyFont="1" applyBorder="1" applyAlignment="1">
      <alignment/>
    </xf>
    <xf numFmtId="3" fontId="0" fillId="36" borderId="23" xfId="0" applyNumberFormat="1" applyFill="1" applyBorder="1" applyAlignment="1" applyProtection="1">
      <alignment/>
      <protection locked="0"/>
    </xf>
    <xf numFmtId="173" fontId="0" fillId="0" borderId="0" xfId="44" applyNumberFormat="1" applyFont="1" applyBorder="1" applyAlignment="1">
      <alignment/>
    </xf>
    <xf numFmtId="3" fontId="0" fillId="0" borderId="20" xfId="0" applyNumberFormat="1" applyBorder="1" applyAlignment="1" applyProtection="1">
      <alignment/>
      <protection locked="0"/>
    </xf>
    <xf numFmtId="1" fontId="0" fillId="36" borderId="20" xfId="0" applyNumberFormat="1" applyFill="1" applyBorder="1" applyAlignment="1" applyProtection="1">
      <alignment/>
      <protection locked="0"/>
    </xf>
    <xf numFmtId="3" fontId="0" fillId="36" borderId="20" xfId="0" applyNumberFormat="1" applyFill="1" applyBorder="1" applyAlignment="1" applyProtection="1">
      <alignment/>
      <protection locked="0"/>
    </xf>
    <xf numFmtId="178" fontId="0" fillId="36" borderId="20" xfId="0" applyNumberFormat="1" applyFill="1" applyBorder="1" applyAlignment="1" applyProtection="1">
      <alignment/>
      <protection locked="0"/>
    </xf>
    <xf numFmtId="3" fontId="0" fillId="36" borderId="20" xfId="0" applyNumberFormat="1" applyFill="1" applyBorder="1" applyAlignment="1">
      <alignment/>
    </xf>
    <xf numFmtId="0" fontId="0" fillId="36" borderId="20" xfId="0" applyFill="1" applyBorder="1" applyAlignment="1" applyProtection="1">
      <alignment/>
      <protection locked="0"/>
    </xf>
    <xf numFmtId="10" fontId="9" fillId="0" borderId="20" xfId="61" applyNumberFormat="1" applyFont="1" applyBorder="1" applyAlignment="1">
      <alignment/>
    </xf>
    <xf numFmtId="187" fontId="0" fillId="0" borderId="0" xfId="61" applyNumberFormat="1" applyFill="1" applyBorder="1" applyAlignment="1">
      <alignment/>
    </xf>
    <xf numFmtId="0" fontId="0" fillId="0" borderId="16" xfId="0" applyBorder="1" applyAlignment="1">
      <alignment/>
    </xf>
    <xf numFmtId="0" fontId="0" fillId="0" borderId="11" xfId="0" applyBorder="1" applyAlignment="1">
      <alignment/>
    </xf>
    <xf numFmtId="0" fontId="6" fillId="0" borderId="0" xfId="0" applyFont="1" applyAlignment="1">
      <alignment horizontal="right" vertical="center" wrapText="1"/>
    </xf>
    <xf numFmtId="0" fontId="6" fillId="0" borderId="0" xfId="0" applyFont="1" applyAlignment="1">
      <alignment horizontal="left" vertical="center" wrapText="1"/>
    </xf>
    <xf numFmtId="183" fontId="3" fillId="0" borderId="0" xfId="61" applyNumberFormat="1" applyFont="1" applyAlignment="1">
      <alignment/>
    </xf>
    <xf numFmtId="10" fontId="21" fillId="0" borderId="25" xfId="61" applyNumberFormat="1" applyFont="1" applyBorder="1" applyAlignment="1">
      <alignment/>
    </xf>
    <xf numFmtId="0" fontId="11" fillId="0" borderId="0" xfId="0" applyFont="1" applyAlignment="1">
      <alignment/>
    </xf>
    <xf numFmtId="0" fontId="0" fillId="0" borderId="0" xfId="0" applyAlignment="1">
      <alignment horizontal="left"/>
    </xf>
    <xf numFmtId="0" fontId="1" fillId="0" borderId="0" xfId="0" applyFont="1" applyBorder="1" applyAlignment="1">
      <alignment/>
    </xf>
    <xf numFmtId="3" fontId="22" fillId="0" borderId="0" xfId="0" applyNumberFormat="1" applyFont="1" applyAlignment="1">
      <alignment horizontal="left"/>
    </xf>
    <xf numFmtId="0" fontId="18" fillId="0" borderId="0" xfId="0" applyFont="1" applyAlignment="1">
      <alignment wrapText="1"/>
    </xf>
    <xf numFmtId="178" fontId="1" fillId="0" borderId="0" xfId="0" applyNumberFormat="1" applyFont="1" applyAlignment="1">
      <alignment/>
    </xf>
    <xf numFmtId="173" fontId="1" fillId="0" borderId="0" xfId="44" applyNumberFormat="1" applyFont="1" applyAlignment="1">
      <alignment/>
    </xf>
    <xf numFmtId="173" fontId="1" fillId="0" borderId="0" xfId="44" applyNumberFormat="1" applyFont="1" applyAlignment="1">
      <alignment horizontal="right" vertical="top"/>
    </xf>
    <xf numFmtId="3" fontId="1" fillId="0" borderId="0" xfId="0" applyNumberFormat="1" applyFont="1" applyAlignment="1">
      <alignment horizontal="right"/>
    </xf>
    <xf numFmtId="0" fontId="1" fillId="0" borderId="0" xfId="0" applyFont="1" applyAlignment="1">
      <alignment horizontal="right" vertical="top"/>
    </xf>
    <xf numFmtId="0" fontId="1" fillId="37" borderId="0" xfId="0" applyFont="1" applyFill="1" applyAlignment="1">
      <alignment horizontal="right"/>
    </xf>
    <xf numFmtId="10" fontId="1" fillId="0" borderId="0" xfId="0" applyNumberFormat="1" applyFont="1" applyAlignment="1">
      <alignment/>
    </xf>
    <xf numFmtId="0" fontId="9" fillId="0" borderId="0" xfId="0" applyFont="1" applyAlignment="1">
      <alignment/>
    </xf>
    <xf numFmtId="0" fontId="0" fillId="0" borderId="0" xfId="0" applyAlignment="1">
      <alignment/>
    </xf>
    <xf numFmtId="0" fontId="1" fillId="0" borderId="0" xfId="0" applyFont="1" applyBorder="1" applyAlignment="1">
      <alignment horizontal="left" vertical="top" wrapText="1"/>
    </xf>
    <xf numFmtId="0" fontId="0" fillId="0" borderId="17"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17" xfId="0" applyFill="1" applyBorder="1" applyAlignment="1">
      <alignment horizontal="left"/>
    </xf>
    <xf numFmtId="0" fontId="0" fillId="0" borderId="0" xfId="0" applyFill="1" applyBorder="1" applyAlignment="1">
      <alignment horizontal="left"/>
    </xf>
    <xf numFmtId="0" fontId="0" fillId="0" borderId="20" xfId="0" applyFill="1" applyBorder="1" applyAlignment="1">
      <alignment horizontal="left"/>
    </xf>
    <xf numFmtId="0" fontId="0" fillId="0" borderId="18" xfId="0" applyFill="1" applyBorder="1" applyAlignment="1">
      <alignment horizontal="center"/>
    </xf>
    <xf numFmtId="0" fontId="0" fillId="0" borderId="15" xfId="0" applyFill="1" applyBorder="1" applyAlignment="1">
      <alignment horizontal="center"/>
    </xf>
    <xf numFmtId="0" fontId="0" fillId="0" borderId="21" xfId="0" applyFill="1" applyBorder="1" applyAlignment="1">
      <alignment horizontal="center"/>
    </xf>
    <xf numFmtId="0" fontId="0" fillId="0" borderId="17" xfId="0" applyBorder="1" applyAlignment="1">
      <alignment horizontal="left"/>
    </xf>
    <xf numFmtId="0" fontId="0" fillId="0" borderId="0" xfId="0" applyBorder="1" applyAlignment="1">
      <alignment horizontal="left"/>
    </xf>
    <xf numFmtId="0" fontId="10" fillId="0" borderId="26" xfId="0" applyFont="1" applyBorder="1" applyAlignment="1">
      <alignment horizontal="left"/>
    </xf>
    <xf numFmtId="0" fontId="10" fillId="0" borderId="22" xfId="0" applyFont="1" applyBorder="1" applyAlignment="1">
      <alignment horizontal="left"/>
    </xf>
    <xf numFmtId="0" fontId="10" fillId="0" borderId="23" xfId="0" applyFont="1" applyBorder="1" applyAlignment="1">
      <alignment horizontal="left"/>
    </xf>
    <xf numFmtId="0" fontId="0" fillId="0" borderId="26" xfId="0" applyBorder="1" applyAlignment="1">
      <alignment horizontal="left"/>
    </xf>
    <xf numFmtId="0" fontId="0" fillId="0" borderId="22" xfId="0" applyBorder="1" applyAlignment="1">
      <alignment horizontal="left"/>
    </xf>
    <xf numFmtId="0" fontId="1" fillId="0" borderId="0" xfId="0" applyFont="1" applyAlignment="1">
      <alignment horizontal="left"/>
    </xf>
    <xf numFmtId="0" fontId="6" fillId="0" borderId="0" xfId="0" applyFont="1" applyAlignment="1">
      <alignment horizontal="left"/>
    </xf>
    <xf numFmtId="0" fontId="6" fillId="0" borderId="0" xfId="0" applyFont="1" applyBorder="1" applyAlignment="1">
      <alignment horizontal="left"/>
    </xf>
    <xf numFmtId="183" fontId="1" fillId="0" borderId="0" xfId="0" applyNumberFormat="1" applyFont="1" applyAlignment="1">
      <alignment horizontal="right"/>
    </xf>
    <xf numFmtId="195" fontId="6" fillId="0" borderId="0" xfId="0" applyNumberFormat="1" applyFont="1" applyAlignment="1">
      <alignment horizontal="left"/>
    </xf>
    <xf numFmtId="10" fontId="9" fillId="0" borderId="0" xfId="61" applyNumberFormat="1" applyFont="1" applyBorder="1" applyAlignment="1">
      <alignment horizontal="center"/>
    </xf>
    <xf numFmtId="194" fontId="3" fillId="0" borderId="0" xfId="0" applyNumberFormat="1" applyFont="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xf>
    <xf numFmtId="0" fontId="6" fillId="0" borderId="0" xfId="0" applyFont="1" applyAlignment="1" applyProtection="1">
      <alignment horizontal="left" vertical="center"/>
      <protection locked="0"/>
    </xf>
    <xf numFmtId="173" fontId="3" fillId="0" borderId="0" xfId="44" applyNumberFormat="1" applyFont="1" applyAlignment="1">
      <alignment horizontal="right" vertical="center"/>
    </xf>
    <xf numFmtId="0" fontId="16" fillId="0" borderId="0" xfId="0" applyFont="1" applyAlignment="1" applyProtection="1">
      <alignment horizontal="center" vertical="center"/>
      <protection locked="0"/>
    </xf>
    <xf numFmtId="0" fontId="3" fillId="0" borderId="15" xfId="0" applyFont="1" applyBorder="1" applyAlignment="1">
      <alignment vertical="center"/>
    </xf>
    <xf numFmtId="0" fontId="0" fillId="0" borderId="0" xfId="0" applyAlignment="1">
      <alignment vertical="center"/>
    </xf>
    <xf numFmtId="3" fontId="3" fillId="0" borderId="0" xfId="0" applyNumberFormat="1" applyFont="1" applyBorder="1" applyAlignment="1">
      <alignment horizontal="left" vertical="center"/>
    </xf>
    <xf numFmtId="0" fontId="18" fillId="0" borderId="22" xfId="0" applyFont="1" applyBorder="1" applyAlignment="1">
      <alignment horizontal="center"/>
    </xf>
    <xf numFmtId="0" fontId="6" fillId="0" borderId="0" xfId="0" applyFont="1" applyAlignment="1">
      <alignment horizontal="lef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Border="1" applyAlignment="1">
      <alignment horizontal="center" vertical="center"/>
    </xf>
    <xf numFmtId="0" fontId="18" fillId="0" borderId="0" xfId="0" applyFont="1" applyBorder="1" applyAlignment="1">
      <alignment horizontal="left" vertical="center"/>
    </xf>
    <xf numFmtId="3" fontId="3" fillId="0" borderId="0" xfId="0" applyNumberFormat="1" applyFont="1" applyAlignment="1" applyProtection="1">
      <alignment vertical="center"/>
      <protection locked="0"/>
    </xf>
    <xf numFmtId="0" fontId="1" fillId="0" borderId="22" xfId="0" applyFont="1" applyBorder="1" applyAlignment="1">
      <alignment horizontal="center"/>
    </xf>
    <xf numFmtId="183" fontId="1" fillId="0" borderId="0" xfId="0" applyNumberFormat="1" applyFont="1" applyBorder="1" applyAlignment="1">
      <alignment horizontal="center" vertical="center"/>
    </xf>
    <xf numFmtId="0" fontId="6"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pplyProtection="1">
      <alignment horizontal="right" vertical="center"/>
      <protection locked="0"/>
    </xf>
    <xf numFmtId="0" fontId="3" fillId="0" borderId="0" xfId="0" applyFont="1" applyAlignment="1">
      <alignment horizontal="right" vertical="center"/>
    </xf>
    <xf numFmtId="0" fontId="2" fillId="0" borderId="0" xfId="0" applyFont="1" applyAlignment="1">
      <alignment horizontal="left"/>
    </xf>
    <xf numFmtId="0" fontId="1" fillId="0" borderId="0" xfId="0" applyFont="1" applyBorder="1" applyAlignment="1">
      <alignment horizontal="right"/>
    </xf>
    <xf numFmtId="0" fontId="1" fillId="0" borderId="0" xfId="0" applyFont="1" applyAlignment="1">
      <alignment horizontal="center"/>
    </xf>
    <xf numFmtId="0" fontId="1" fillId="0" borderId="0" xfId="0" applyFont="1" applyAlignment="1">
      <alignment horizontal="left" vertical="top" wrapText="1"/>
    </xf>
    <xf numFmtId="3" fontId="0" fillId="0" borderId="0" xfId="0" applyNumberFormat="1" applyAlignment="1">
      <alignment horizontal="right" vertical="justify" wrapText="1" readingOrder="1"/>
    </xf>
    <xf numFmtId="0" fontId="0" fillId="0" borderId="0" xfId="0" applyAlignment="1">
      <alignment horizontal="right" vertical="justify" wrapText="1" readingOrder="1"/>
    </xf>
    <xf numFmtId="0" fontId="2" fillId="0" borderId="0" xfId="0" applyFont="1" applyAlignment="1">
      <alignment horizontal="right"/>
    </xf>
    <xf numFmtId="0" fontId="9" fillId="0" borderId="0" xfId="0" applyFont="1" applyAlignment="1">
      <alignment horizontal="right"/>
    </xf>
    <xf numFmtId="173" fontId="1" fillId="0" borderId="30" xfId="44" applyNumberFormat="1" applyFont="1" applyBorder="1" applyAlignment="1">
      <alignment horizont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3" fontId="1" fillId="0" borderId="30" xfId="0" applyNumberFormat="1" applyFont="1" applyBorder="1" applyAlignment="1">
      <alignment horizontal="right"/>
    </xf>
    <xf numFmtId="0" fontId="2"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173" fontId="1" fillId="0" borderId="32" xfId="44" applyNumberFormat="1" applyFont="1" applyBorder="1" applyAlignment="1">
      <alignment horizontal="center" wrapText="1"/>
    </xf>
    <xf numFmtId="173" fontId="1" fillId="0" borderId="29" xfId="44" applyNumberFormat="1" applyFont="1" applyBorder="1" applyAlignment="1">
      <alignment horizontal="center" wrapText="1"/>
    </xf>
    <xf numFmtId="173" fontId="1" fillId="0" borderId="28" xfId="44" applyNumberFormat="1" applyFont="1" applyBorder="1" applyAlignment="1">
      <alignment horizontal="center" wrapText="1"/>
    </xf>
    <xf numFmtId="3" fontId="1" fillId="0" borderId="30" xfId="0" applyNumberFormat="1" applyFont="1" applyBorder="1" applyAlignment="1">
      <alignment horizontal="right" wrapText="1"/>
    </xf>
    <xf numFmtId="0" fontId="22" fillId="0" borderId="32" xfId="0" applyFont="1" applyBorder="1" applyAlignment="1">
      <alignment horizontal="right"/>
    </xf>
    <xf numFmtId="0" fontId="22" fillId="0" borderId="29" xfId="0" applyFont="1" applyBorder="1" applyAlignment="1">
      <alignment horizontal="right"/>
    </xf>
    <xf numFmtId="173" fontId="1" fillId="0" borderId="32" xfId="44" applyNumberFormat="1" applyFont="1" applyBorder="1" applyAlignment="1">
      <alignment horizontal="right" wrapText="1"/>
    </xf>
    <xf numFmtId="173" fontId="1" fillId="0" borderId="29" xfId="44" applyNumberFormat="1" applyFont="1" applyBorder="1" applyAlignment="1">
      <alignment horizontal="right" wrapText="1"/>
    </xf>
    <xf numFmtId="173" fontId="1" fillId="0" borderId="28" xfId="44" applyNumberFormat="1" applyFont="1" applyBorder="1" applyAlignment="1">
      <alignment horizontal="right" wrapText="1"/>
    </xf>
    <xf numFmtId="0" fontId="9" fillId="0" borderId="0" xfId="0" applyFont="1" applyAlignment="1">
      <alignment horizontal="left" vertical="top" wrapText="1"/>
    </xf>
    <xf numFmtId="0" fontId="22" fillId="0" borderId="33" xfId="0" applyFont="1" applyBorder="1" applyAlignment="1">
      <alignment horizontal="right"/>
    </xf>
    <xf numFmtId="0" fontId="22" fillId="0" borderId="31" xfId="0" applyFont="1" applyBorder="1" applyAlignment="1">
      <alignment horizontal="right"/>
    </xf>
    <xf numFmtId="0" fontId="0" fillId="0" borderId="17" xfId="0" applyFill="1" applyBorder="1" applyAlignment="1">
      <alignment horizontal="center"/>
    </xf>
    <xf numFmtId="0" fontId="0" fillId="0" borderId="0" xfId="0" applyFill="1" applyBorder="1" applyAlignment="1">
      <alignment horizontal="center"/>
    </xf>
    <xf numFmtId="0" fontId="0" fillId="0" borderId="20" xfId="0" applyFill="1" applyBorder="1" applyAlignment="1">
      <alignment horizontal="center"/>
    </xf>
    <xf numFmtId="0" fontId="0" fillId="0" borderId="17" xfId="0" applyBorder="1" applyAlignment="1">
      <alignment/>
    </xf>
    <xf numFmtId="0" fontId="0" fillId="0" borderId="0" xfId="0" applyBorder="1" applyAlignment="1">
      <alignment/>
    </xf>
    <xf numFmtId="183" fontId="1" fillId="0" borderId="0" xfId="61" applyNumberFormat="1" applyFont="1" applyBorder="1" applyAlignment="1">
      <alignment horizontal="right"/>
    </xf>
    <xf numFmtId="10" fontId="1" fillId="0" borderId="0" xfId="61" applyNumberFormat="1" applyFont="1" applyBorder="1" applyAlignment="1">
      <alignment horizontal="left"/>
    </xf>
    <xf numFmtId="3" fontId="3" fillId="0" borderId="0" xfId="0" applyNumberFormat="1"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28" fillId="0" borderId="0" xfId="0" applyFont="1" applyAlignment="1">
      <alignment horizontal="center" vertical="center"/>
    </xf>
    <xf numFmtId="0" fontId="17" fillId="0" borderId="0" xfId="0" applyFont="1" applyAlignment="1">
      <alignment horizontal="left" vertical="top"/>
    </xf>
    <xf numFmtId="0" fontId="27" fillId="0" borderId="0" xfId="0" applyFont="1" applyAlignment="1">
      <alignment horizontal="center" vertical="top"/>
    </xf>
    <xf numFmtId="49" fontId="29" fillId="0" borderId="0" xfId="0" applyNumberFormat="1" applyFont="1" applyAlignment="1">
      <alignment horizontal="left" vertical="top"/>
    </xf>
    <xf numFmtId="0" fontId="1" fillId="0" borderId="0" xfId="0" applyFont="1" applyAlignment="1" applyProtection="1">
      <alignment horizontal="left" vertical="center"/>
      <protection locked="0"/>
    </xf>
    <xf numFmtId="0" fontId="6" fillId="0" borderId="0" xfId="0" applyFont="1" applyAlignment="1">
      <alignment horizontal="left" vertical="center" wrapText="1"/>
    </xf>
    <xf numFmtId="0" fontId="3" fillId="0" borderId="0" xfId="0" applyFont="1" applyAlignment="1">
      <alignment horizontal="left" vertical="center" wrapText="1"/>
    </xf>
    <xf numFmtId="3" fontId="6" fillId="0" borderId="0" xfId="0" applyNumberFormat="1" applyFont="1" applyAlignment="1">
      <alignment horizontal="center" vertical="center" wrapText="1"/>
    </xf>
    <xf numFmtId="0" fontId="6" fillId="0" borderId="0" xfId="0" applyFont="1" applyAlignment="1">
      <alignment horizontal="center" vertical="center" wrapText="1"/>
    </xf>
    <xf numFmtId="3" fontId="6" fillId="0" borderId="0" xfId="44" applyNumberFormat="1" applyFont="1" applyAlignment="1">
      <alignment horizontal="center" vertical="center" wrapText="1"/>
    </xf>
    <xf numFmtId="0" fontId="28" fillId="0" borderId="0" xfId="0" applyFont="1" applyAlignment="1">
      <alignment horizontal="center"/>
    </xf>
    <xf numFmtId="0" fontId="1" fillId="37" borderId="0" xfId="0" applyFont="1" applyFill="1" applyAlignment="1">
      <alignment horizontal="left" vertical="top" wrapText="1"/>
    </xf>
    <xf numFmtId="0" fontId="0" fillId="37" borderId="0" xfId="0" applyFill="1" applyAlignment="1">
      <alignment horizontal="left" vertical="top" wrapText="1"/>
    </xf>
    <xf numFmtId="0" fontId="18" fillId="0" borderId="0" xfId="0" applyFont="1" applyAlignment="1">
      <alignment/>
    </xf>
    <xf numFmtId="173" fontId="18" fillId="0" borderId="0" xfId="42" applyNumberFormat="1" applyFont="1" applyAlignment="1">
      <alignment/>
    </xf>
    <xf numFmtId="173" fontId="18" fillId="0" borderId="34" xfId="42" applyNumberFormat="1" applyFont="1" applyBorder="1" applyAlignment="1">
      <alignment/>
    </xf>
    <xf numFmtId="0" fontId="1" fillId="0" borderId="0" xfId="0" applyFont="1" applyBorder="1" applyAlignment="1">
      <alignment horizontal="left" vertical="top" wrapText="1"/>
    </xf>
    <xf numFmtId="0" fontId="0" fillId="0" borderId="0" xfId="0"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r\Desktop\Effektiv%20ren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ffektiv rente annuitetslån"/>
      <sheetName val="note annuitetslån"/>
      <sheetName val="Effektiv rente serielån"/>
      <sheetName val="note serielån"/>
      <sheetName val="Effektiv rente stående lån"/>
      <sheetName val="note stående lån"/>
      <sheetName val="Sammenlign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74"/>
  <sheetViews>
    <sheetView tabSelected="1" zoomScalePageLayoutView="0" workbookViewId="0" topLeftCell="A1">
      <selection activeCell="E9" sqref="E9"/>
    </sheetView>
  </sheetViews>
  <sheetFormatPr defaultColWidth="9.140625" defaultRowHeight="12.75"/>
  <cols>
    <col min="1" max="1" width="4.8515625" style="0" customWidth="1"/>
    <col min="2" max="2" width="9.28125" style="0" customWidth="1"/>
    <col min="3" max="3" width="16.140625" style="0" customWidth="1"/>
    <col min="4" max="4" width="20.7109375" style="0" customWidth="1"/>
    <col min="5" max="5" width="28.28125" style="0" customWidth="1"/>
    <col min="6" max="6" width="27.7109375" style="0" customWidth="1"/>
    <col min="7" max="7" width="30.8515625" style="0" customWidth="1"/>
    <col min="8" max="8" width="24.7109375" style="0" hidden="1" customWidth="1"/>
    <col min="9" max="9" width="24.8515625" style="0" customWidth="1"/>
    <col min="10" max="10" width="24.140625" style="0" customWidth="1"/>
  </cols>
  <sheetData>
    <row r="1" spans="1:10" ht="23.25">
      <c r="A1" s="280"/>
      <c r="B1" s="280" t="s">
        <v>134</v>
      </c>
      <c r="C1" s="280"/>
      <c r="D1" s="280"/>
      <c r="E1" s="280"/>
      <c r="F1" s="280"/>
      <c r="G1" s="280"/>
      <c r="H1" s="280"/>
      <c r="I1" s="280"/>
      <c r="J1" s="280"/>
    </row>
    <row r="2" spans="1:10" ht="23.25">
      <c r="A2" s="280"/>
      <c r="B2" s="280" t="s">
        <v>135</v>
      </c>
      <c r="C2" s="280"/>
      <c r="D2" s="280"/>
      <c r="E2" s="281">
        <v>3000000</v>
      </c>
      <c r="F2" s="280"/>
      <c r="G2" s="280" t="s">
        <v>140</v>
      </c>
      <c r="H2" s="280"/>
      <c r="I2" s="281">
        <v>250000</v>
      </c>
      <c r="J2" s="280"/>
    </row>
    <row r="3" spans="1:10" ht="23.25">
      <c r="A3" s="280"/>
      <c r="B3" s="280" t="s">
        <v>136</v>
      </c>
      <c r="C3" s="280"/>
      <c r="D3" s="280"/>
      <c r="E3" s="281">
        <v>1000000</v>
      </c>
      <c r="F3" s="280"/>
      <c r="G3" s="280" t="s">
        <v>141</v>
      </c>
      <c r="H3" s="280"/>
      <c r="I3" s="281">
        <v>5000000</v>
      </c>
      <c r="J3" s="280"/>
    </row>
    <row r="4" spans="1:10" ht="23.25">
      <c r="A4" s="280"/>
      <c r="B4" s="280" t="s">
        <v>137</v>
      </c>
      <c r="C4" s="280"/>
      <c r="D4" s="280"/>
      <c r="E4" s="281">
        <v>2000000</v>
      </c>
      <c r="F4" s="280"/>
      <c r="G4" s="280" t="s">
        <v>142</v>
      </c>
      <c r="H4" s="280"/>
      <c r="I4" s="281">
        <v>4500000</v>
      </c>
      <c r="J4" s="280"/>
    </row>
    <row r="5" spans="1:10" ht="24" thickBot="1">
      <c r="A5" s="280"/>
      <c r="B5" s="280" t="s">
        <v>138</v>
      </c>
      <c r="C5" s="280"/>
      <c r="D5" s="280"/>
      <c r="E5" s="281">
        <v>5000000</v>
      </c>
      <c r="F5" s="280"/>
      <c r="G5" s="280" t="s">
        <v>143</v>
      </c>
      <c r="H5" s="280"/>
      <c r="I5" s="282">
        <f>SUM(I2:I4)</f>
        <v>9750000</v>
      </c>
      <c r="J5" s="280"/>
    </row>
    <row r="6" spans="1:10" ht="24.75" thickBot="1" thickTop="1">
      <c r="A6" s="280"/>
      <c r="B6" s="280" t="s">
        <v>139</v>
      </c>
      <c r="C6" s="280"/>
      <c r="D6" s="280"/>
      <c r="E6" s="282">
        <f>SUM(E2:E5)</f>
        <v>11000000</v>
      </c>
      <c r="F6" s="280"/>
      <c r="G6" s="280"/>
      <c r="H6" s="280"/>
      <c r="I6" s="280"/>
      <c r="J6" s="280"/>
    </row>
    <row r="7" spans="1:10" ht="24" thickTop="1">
      <c r="A7" s="280"/>
      <c r="B7" s="280"/>
      <c r="C7" s="280"/>
      <c r="D7" s="280"/>
      <c r="E7" s="280"/>
      <c r="F7" s="280"/>
      <c r="G7" s="280"/>
      <c r="H7" s="280"/>
      <c r="I7" s="280"/>
      <c r="J7" s="280"/>
    </row>
    <row r="8" spans="2:4" ht="18">
      <c r="B8" s="180" t="s">
        <v>18</v>
      </c>
      <c r="C8" s="181"/>
      <c r="D8" s="181"/>
    </row>
    <row r="9" ht="18">
      <c r="B9" s="38"/>
    </row>
    <row r="10" spans="2:3" ht="15.75">
      <c r="B10" s="5" t="s">
        <v>7</v>
      </c>
      <c r="C10" s="6">
        <v>6</v>
      </c>
    </row>
    <row r="11" spans="2:3" ht="16.5" thickBot="1">
      <c r="B11" s="5" t="s">
        <v>8</v>
      </c>
      <c r="C11" s="7">
        <v>0.15</v>
      </c>
    </row>
    <row r="12" spans="2:10" ht="64.5" customHeight="1" thickBot="1">
      <c r="B12" s="8" t="s">
        <v>9</v>
      </c>
      <c r="C12" s="9" t="s">
        <v>10</v>
      </c>
      <c r="D12" s="10" t="s">
        <v>11</v>
      </c>
      <c r="E12" s="8" t="s">
        <v>4</v>
      </c>
      <c r="F12" s="11" t="s">
        <v>13</v>
      </c>
      <c r="G12" s="8" t="s">
        <v>16</v>
      </c>
      <c r="H12" s="8" t="s">
        <v>14</v>
      </c>
      <c r="I12" s="11" t="str">
        <f>CONCATENATE("Nutidsværdien ved den interne rente (IRR) ",(ROUND(G66,4)*100)," %")</f>
        <v>Nutidsværdien ved den interne rente (IRR) 16,61 %</v>
      </c>
      <c r="J12" s="11" t="s">
        <v>12</v>
      </c>
    </row>
    <row r="13" spans="2:10" ht="18">
      <c r="B13" s="16">
        <v>0</v>
      </c>
      <c r="C13" s="34">
        <v>0</v>
      </c>
      <c r="D13" s="14">
        <f>E6</f>
        <v>11000000</v>
      </c>
      <c r="E13" s="39">
        <f aca="true" t="shared" si="0" ref="E13:E63">C13-D13</f>
        <v>-11000000</v>
      </c>
      <c r="F13" s="44">
        <f aca="true" t="shared" si="1" ref="F13:F63">IF(B13&lt;=$C$10,POWER((1+$C$11),(B13*-1)),"-")</f>
        <v>1</v>
      </c>
      <c r="G13" s="15">
        <f>E13</f>
        <v>-11000000</v>
      </c>
      <c r="H13" s="44">
        <f>IF(B13&lt;=$C$10,POWER((1+$G$66),(B13*-1)),"-")</f>
        <v>1</v>
      </c>
      <c r="I13" s="15">
        <f>G13</f>
        <v>-11000000</v>
      </c>
      <c r="J13" s="16"/>
    </row>
    <row r="14" spans="2:10" ht="18">
      <c r="B14" s="12">
        <f aca="true" t="shared" si="2" ref="B14:B63">B13+1</f>
        <v>1</v>
      </c>
      <c r="C14" s="13">
        <v>2000000</v>
      </c>
      <c r="D14" s="17">
        <v>1100000</v>
      </c>
      <c r="E14" s="40">
        <f t="shared" si="0"/>
        <v>900000</v>
      </c>
      <c r="F14" s="42">
        <f t="shared" si="1"/>
        <v>0.8695652173913044</v>
      </c>
      <c r="G14" s="18">
        <f aca="true" t="shared" si="3" ref="G14:G63">PV($C$11,B14,0,E14)*-1</f>
        <v>782608.695652174</v>
      </c>
      <c r="H14" s="42">
        <f>IF(B14&lt;=$C$10,POWER((1+$G$66),(B14*-1)),"-")</f>
        <v>0.8575386627055945</v>
      </c>
      <c r="I14" s="18">
        <f aca="true" t="shared" si="4" ref="I14:I63">PV($G$66,B14,0,E14)*-1</f>
        <v>771784.7964350351</v>
      </c>
      <c r="J14" s="18">
        <f>PMT($C$11,$C$10,$G$64)*-1</f>
        <v>172098.31920740526</v>
      </c>
    </row>
    <row r="15" spans="2:10" ht="18">
      <c r="B15" s="12">
        <f t="shared" si="2"/>
        <v>2</v>
      </c>
      <c r="C15" s="13">
        <v>3200000</v>
      </c>
      <c r="D15" s="17">
        <f>D14</f>
        <v>1100000</v>
      </c>
      <c r="E15" s="40">
        <f t="shared" si="0"/>
        <v>2100000</v>
      </c>
      <c r="F15" s="42">
        <f t="shared" si="1"/>
        <v>0.7561436672967865</v>
      </c>
      <c r="G15" s="18">
        <f t="shared" si="3"/>
        <v>1587901.7013232517</v>
      </c>
      <c r="H15" s="42">
        <f aca="true" t="shared" si="5" ref="H15:H63">IF(B15&lt;=$C$10,POWER((1+$G$66),(B15*-1)),"-")</f>
        <v>0.7353725580348994</v>
      </c>
      <c r="I15" s="18">
        <f t="shared" si="4"/>
        <v>1544282.3718732889</v>
      </c>
      <c r="J15" s="18">
        <f aca="true" t="shared" si="6" ref="J15:J20">IF(B15&lt;=$C$10,$J$14,0)</f>
        <v>172098.31920740526</v>
      </c>
    </row>
    <row r="16" spans="2:10" ht="18">
      <c r="B16" s="12">
        <f t="shared" si="2"/>
        <v>3</v>
      </c>
      <c r="C16" s="13">
        <v>4000000</v>
      </c>
      <c r="D16" s="17">
        <f>D15</f>
        <v>1100000</v>
      </c>
      <c r="E16" s="40">
        <f t="shared" si="0"/>
        <v>2900000</v>
      </c>
      <c r="F16" s="42">
        <f t="shared" si="1"/>
        <v>0.6575162324319883</v>
      </c>
      <c r="G16" s="18">
        <f t="shared" si="3"/>
        <v>1906797.0740527662</v>
      </c>
      <c r="H16" s="42">
        <f t="shared" si="5"/>
        <v>0.6306104000076399</v>
      </c>
      <c r="I16" s="18">
        <f t="shared" si="4"/>
        <v>1828770.1600221558</v>
      </c>
      <c r="J16" s="18">
        <f t="shared" si="6"/>
        <v>172098.31920740526</v>
      </c>
    </row>
    <row r="17" spans="2:10" ht="18">
      <c r="B17" s="12">
        <f t="shared" si="2"/>
        <v>4</v>
      </c>
      <c r="C17" s="13">
        <v>4500000</v>
      </c>
      <c r="D17" s="17">
        <f>D16</f>
        <v>1100000</v>
      </c>
      <c r="E17" s="40">
        <f t="shared" si="0"/>
        <v>3400000</v>
      </c>
      <c r="F17" s="42">
        <f t="shared" si="1"/>
        <v>0.5717532455930334</v>
      </c>
      <c r="G17" s="18">
        <f t="shared" si="3"/>
        <v>1943961.0350163134</v>
      </c>
      <c r="H17" s="42">
        <f t="shared" si="5"/>
        <v>0.5407727991107916</v>
      </c>
      <c r="I17" s="18">
        <f t="shared" si="4"/>
        <v>1838627.5169766913</v>
      </c>
      <c r="J17" s="18">
        <f t="shared" si="6"/>
        <v>172098.31920740526</v>
      </c>
    </row>
    <row r="18" spans="2:10" ht="18">
      <c r="B18" s="12">
        <f t="shared" si="2"/>
        <v>5</v>
      </c>
      <c r="C18" s="13">
        <v>4500000</v>
      </c>
      <c r="D18" s="17">
        <f>D17</f>
        <v>1100000</v>
      </c>
      <c r="E18" s="40">
        <f>(C18-D18)</f>
        <v>3400000</v>
      </c>
      <c r="F18" s="42">
        <f t="shared" si="1"/>
        <v>0.4971767352982899</v>
      </c>
      <c r="G18" s="18">
        <f t="shared" si="3"/>
        <v>1690400.9000141856</v>
      </c>
      <c r="H18" s="42">
        <f t="shared" si="5"/>
        <v>0.4637335829770293</v>
      </c>
      <c r="I18" s="18">
        <f t="shared" si="4"/>
        <v>1576694.1821218997</v>
      </c>
      <c r="J18" s="18">
        <f t="shared" si="6"/>
        <v>172098.31920740526</v>
      </c>
    </row>
    <row r="19" spans="2:10" ht="18.75" thickBot="1">
      <c r="B19" s="19">
        <f t="shared" si="2"/>
        <v>6</v>
      </c>
      <c r="C19" s="20">
        <f>I5</f>
        <v>9750000</v>
      </c>
      <c r="D19" s="21">
        <f>D18</f>
        <v>1100000</v>
      </c>
      <c r="E19" s="41">
        <f t="shared" si="0"/>
        <v>8650000</v>
      </c>
      <c r="F19" s="45">
        <f t="shared" si="1"/>
        <v>0.43232759591155645</v>
      </c>
      <c r="G19" s="22">
        <f t="shared" si="3"/>
        <v>3739633.7046349635</v>
      </c>
      <c r="H19" s="45">
        <f t="shared" si="5"/>
        <v>0.3976694765977956</v>
      </c>
      <c r="I19" s="22">
        <f t="shared" si="4"/>
        <v>3439840.972570932</v>
      </c>
      <c r="J19" s="22">
        <f t="shared" si="6"/>
        <v>172098.31920740526</v>
      </c>
    </row>
    <row r="20" spans="2:10" ht="18" hidden="1">
      <c r="B20" s="12">
        <f t="shared" si="2"/>
        <v>7</v>
      </c>
      <c r="C20" s="13">
        <v>0</v>
      </c>
      <c r="D20" s="17">
        <v>0</v>
      </c>
      <c r="E20" s="40">
        <f t="shared" si="0"/>
        <v>0</v>
      </c>
      <c r="F20" s="42" t="str">
        <f t="shared" si="1"/>
        <v>-</v>
      </c>
      <c r="G20" s="18">
        <f t="shared" si="3"/>
        <v>0</v>
      </c>
      <c r="H20" s="42" t="str">
        <f t="shared" si="5"/>
        <v>-</v>
      </c>
      <c r="I20" s="18">
        <f t="shared" si="4"/>
        <v>0</v>
      </c>
      <c r="J20" s="18">
        <f t="shared" si="6"/>
        <v>0</v>
      </c>
    </row>
    <row r="21" spans="2:12" ht="18" hidden="1">
      <c r="B21" s="12">
        <f t="shared" si="2"/>
        <v>8</v>
      </c>
      <c r="C21" s="13">
        <v>0</v>
      </c>
      <c r="D21" s="17">
        <v>0</v>
      </c>
      <c r="E21" s="40">
        <f t="shared" si="0"/>
        <v>0</v>
      </c>
      <c r="F21" s="42" t="str">
        <f t="shared" si="1"/>
        <v>-</v>
      </c>
      <c r="G21" s="18">
        <f t="shared" si="3"/>
        <v>0</v>
      </c>
      <c r="H21" s="42" t="str">
        <f t="shared" si="5"/>
        <v>-</v>
      </c>
      <c r="I21" s="18">
        <f t="shared" si="4"/>
        <v>0</v>
      </c>
      <c r="J21" s="18">
        <f aca="true" t="shared" si="7" ref="J21:J63">IF(B20&lt;=$C$10,$J$14,0)</f>
        <v>0</v>
      </c>
      <c r="L21" s="3"/>
    </row>
    <row r="22" spans="2:10" ht="18" hidden="1">
      <c r="B22" s="12">
        <f t="shared" si="2"/>
        <v>9</v>
      </c>
      <c r="C22" s="13">
        <v>0</v>
      </c>
      <c r="D22" s="17">
        <v>0</v>
      </c>
      <c r="E22" s="40">
        <f t="shared" si="0"/>
        <v>0</v>
      </c>
      <c r="F22" s="42" t="str">
        <f t="shared" si="1"/>
        <v>-</v>
      </c>
      <c r="G22" s="18">
        <f t="shared" si="3"/>
        <v>0</v>
      </c>
      <c r="H22" s="42" t="str">
        <f t="shared" si="5"/>
        <v>-</v>
      </c>
      <c r="I22" s="18">
        <f t="shared" si="4"/>
        <v>0</v>
      </c>
      <c r="J22" s="18">
        <f t="shared" si="7"/>
        <v>0</v>
      </c>
    </row>
    <row r="23" spans="2:10" ht="18" hidden="1">
      <c r="B23" s="12">
        <f t="shared" si="2"/>
        <v>10</v>
      </c>
      <c r="C23" s="13">
        <v>0</v>
      </c>
      <c r="D23" s="17">
        <v>0</v>
      </c>
      <c r="E23" s="40">
        <f t="shared" si="0"/>
        <v>0</v>
      </c>
      <c r="F23" s="42" t="str">
        <f t="shared" si="1"/>
        <v>-</v>
      </c>
      <c r="G23" s="18">
        <f t="shared" si="3"/>
        <v>0</v>
      </c>
      <c r="H23" s="42" t="str">
        <f t="shared" si="5"/>
        <v>-</v>
      </c>
      <c r="I23" s="18">
        <f t="shared" si="4"/>
        <v>0</v>
      </c>
      <c r="J23" s="18">
        <f t="shared" si="7"/>
        <v>0</v>
      </c>
    </row>
    <row r="24" spans="2:10" ht="18" hidden="1">
      <c r="B24" s="12">
        <f t="shared" si="2"/>
        <v>11</v>
      </c>
      <c r="C24" s="13">
        <v>0</v>
      </c>
      <c r="D24" s="17">
        <v>0</v>
      </c>
      <c r="E24" s="40">
        <f t="shared" si="0"/>
        <v>0</v>
      </c>
      <c r="F24" s="42" t="str">
        <f t="shared" si="1"/>
        <v>-</v>
      </c>
      <c r="G24" s="18">
        <f t="shared" si="3"/>
        <v>0</v>
      </c>
      <c r="H24" s="42" t="str">
        <f t="shared" si="5"/>
        <v>-</v>
      </c>
      <c r="I24" s="18">
        <f t="shared" si="4"/>
        <v>0</v>
      </c>
      <c r="J24" s="18">
        <f t="shared" si="7"/>
        <v>0</v>
      </c>
    </row>
    <row r="25" spans="2:10" ht="18" hidden="1">
      <c r="B25" s="12">
        <f t="shared" si="2"/>
        <v>12</v>
      </c>
      <c r="C25" s="13">
        <v>0</v>
      </c>
      <c r="D25" s="17">
        <v>0</v>
      </c>
      <c r="E25" s="40">
        <f t="shared" si="0"/>
        <v>0</v>
      </c>
      <c r="F25" s="42" t="str">
        <f t="shared" si="1"/>
        <v>-</v>
      </c>
      <c r="G25" s="18">
        <f t="shared" si="3"/>
        <v>0</v>
      </c>
      <c r="H25" s="42" t="str">
        <f t="shared" si="5"/>
        <v>-</v>
      </c>
      <c r="I25" s="18">
        <f t="shared" si="4"/>
        <v>0</v>
      </c>
      <c r="J25" s="18">
        <f t="shared" si="7"/>
        <v>0</v>
      </c>
    </row>
    <row r="26" spans="2:12" ht="18" hidden="1">
      <c r="B26" s="12">
        <f t="shared" si="2"/>
        <v>13</v>
      </c>
      <c r="C26" s="13">
        <v>0</v>
      </c>
      <c r="D26" s="17">
        <v>0</v>
      </c>
      <c r="E26" s="40">
        <f t="shared" si="0"/>
        <v>0</v>
      </c>
      <c r="F26" s="42" t="str">
        <f t="shared" si="1"/>
        <v>-</v>
      </c>
      <c r="G26" s="18">
        <f t="shared" si="3"/>
        <v>0</v>
      </c>
      <c r="H26" s="42" t="str">
        <f t="shared" si="5"/>
        <v>-</v>
      </c>
      <c r="I26" s="18">
        <f t="shared" si="4"/>
        <v>0</v>
      </c>
      <c r="J26" s="18">
        <f t="shared" si="7"/>
        <v>0</v>
      </c>
      <c r="L26" s="3"/>
    </row>
    <row r="27" spans="2:10" ht="18" hidden="1">
      <c r="B27" s="12">
        <f t="shared" si="2"/>
        <v>14</v>
      </c>
      <c r="C27" s="13">
        <v>0</v>
      </c>
      <c r="D27" s="17">
        <v>0</v>
      </c>
      <c r="E27" s="40">
        <f t="shared" si="0"/>
        <v>0</v>
      </c>
      <c r="F27" s="42" t="str">
        <f t="shared" si="1"/>
        <v>-</v>
      </c>
      <c r="G27" s="18">
        <f t="shared" si="3"/>
        <v>0</v>
      </c>
      <c r="H27" s="42" t="str">
        <f t="shared" si="5"/>
        <v>-</v>
      </c>
      <c r="I27" s="18">
        <f t="shared" si="4"/>
        <v>0</v>
      </c>
      <c r="J27" s="18">
        <f t="shared" si="7"/>
        <v>0</v>
      </c>
    </row>
    <row r="28" spans="2:10" ht="18.75" hidden="1" thickBot="1">
      <c r="B28" s="19">
        <f t="shared" si="2"/>
        <v>15</v>
      </c>
      <c r="C28" s="20">
        <v>0</v>
      </c>
      <c r="D28" s="21">
        <v>0</v>
      </c>
      <c r="E28" s="41">
        <f t="shared" si="0"/>
        <v>0</v>
      </c>
      <c r="F28" s="45" t="str">
        <f t="shared" si="1"/>
        <v>-</v>
      </c>
      <c r="G28" s="22">
        <f t="shared" si="3"/>
        <v>0</v>
      </c>
      <c r="H28" s="45" t="str">
        <f t="shared" si="5"/>
        <v>-</v>
      </c>
      <c r="I28" s="22">
        <f t="shared" si="4"/>
        <v>0</v>
      </c>
      <c r="J28" s="22">
        <f t="shared" si="7"/>
        <v>0</v>
      </c>
    </row>
    <row r="29" spans="2:10" ht="18" hidden="1">
      <c r="B29" s="12">
        <f t="shared" si="2"/>
        <v>16</v>
      </c>
      <c r="C29" s="13">
        <v>0</v>
      </c>
      <c r="D29" s="17">
        <v>0</v>
      </c>
      <c r="E29" s="40">
        <f t="shared" si="0"/>
        <v>0</v>
      </c>
      <c r="F29" s="42" t="str">
        <f t="shared" si="1"/>
        <v>-</v>
      </c>
      <c r="G29" s="18">
        <f t="shared" si="3"/>
        <v>0</v>
      </c>
      <c r="H29" s="42" t="str">
        <f t="shared" si="5"/>
        <v>-</v>
      </c>
      <c r="I29" s="18">
        <f t="shared" si="4"/>
        <v>0</v>
      </c>
      <c r="J29" s="18">
        <f t="shared" si="7"/>
        <v>0</v>
      </c>
    </row>
    <row r="30" spans="2:10" ht="18" hidden="1">
      <c r="B30" s="12">
        <f t="shared" si="2"/>
        <v>17</v>
      </c>
      <c r="C30" s="13">
        <v>0</v>
      </c>
      <c r="D30" s="17">
        <v>0</v>
      </c>
      <c r="E30" s="40">
        <f t="shared" si="0"/>
        <v>0</v>
      </c>
      <c r="F30" s="42" t="str">
        <f t="shared" si="1"/>
        <v>-</v>
      </c>
      <c r="G30" s="18">
        <f t="shared" si="3"/>
        <v>0</v>
      </c>
      <c r="H30" s="42" t="str">
        <f t="shared" si="5"/>
        <v>-</v>
      </c>
      <c r="I30" s="18">
        <f t="shared" si="4"/>
        <v>0</v>
      </c>
      <c r="J30" s="18">
        <f t="shared" si="7"/>
        <v>0</v>
      </c>
    </row>
    <row r="31" spans="2:10" ht="18" hidden="1">
      <c r="B31" s="12">
        <f t="shared" si="2"/>
        <v>18</v>
      </c>
      <c r="C31" s="13">
        <v>0</v>
      </c>
      <c r="D31" s="17">
        <v>0</v>
      </c>
      <c r="E31" s="40">
        <f t="shared" si="0"/>
        <v>0</v>
      </c>
      <c r="F31" s="42" t="str">
        <f t="shared" si="1"/>
        <v>-</v>
      </c>
      <c r="G31" s="18">
        <f t="shared" si="3"/>
        <v>0</v>
      </c>
      <c r="H31" s="42" t="str">
        <f t="shared" si="5"/>
        <v>-</v>
      </c>
      <c r="I31" s="18">
        <f t="shared" si="4"/>
        <v>0</v>
      </c>
      <c r="J31" s="18">
        <f t="shared" si="7"/>
        <v>0</v>
      </c>
    </row>
    <row r="32" spans="2:10" ht="18" hidden="1">
      <c r="B32" s="12">
        <f t="shared" si="2"/>
        <v>19</v>
      </c>
      <c r="C32" s="13">
        <v>0</v>
      </c>
      <c r="D32" s="17">
        <v>0</v>
      </c>
      <c r="E32" s="40">
        <f t="shared" si="0"/>
        <v>0</v>
      </c>
      <c r="F32" s="42" t="str">
        <f t="shared" si="1"/>
        <v>-</v>
      </c>
      <c r="G32" s="18">
        <f t="shared" si="3"/>
        <v>0</v>
      </c>
      <c r="H32" s="42" t="str">
        <f t="shared" si="5"/>
        <v>-</v>
      </c>
      <c r="I32" s="18">
        <f t="shared" si="4"/>
        <v>0</v>
      </c>
      <c r="J32" s="18">
        <f t="shared" si="7"/>
        <v>0</v>
      </c>
    </row>
    <row r="33" spans="2:10" ht="18" hidden="1">
      <c r="B33" s="12">
        <f t="shared" si="2"/>
        <v>20</v>
      </c>
      <c r="C33" s="13">
        <v>0</v>
      </c>
      <c r="D33" s="17">
        <v>0</v>
      </c>
      <c r="E33" s="40">
        <f t="shared" si="0"/>
        <v>0</v>
      </c>
      <c r="F33" s="42" t="str">
        <f t="shared" si="1"/>
        <v>-</v>
      </c>
      <c r="G33" s="18">
        <f t="shared" si="3"/>
        <v>0</v>
      </c>
      <c r="H33" s="42" t="str">
        <f t="shared" si="5"/>
        <v>-</v>
      </c>
      <c r="I33" s="18">
        <f t="shared" si="4"/>
        <v>0</v>
      </c>
      <c r="J33" s="18">
        <f t="shared" si="7"/>
        <v>0</v>
      </c>
    </row>
    <row r="34" spans="2:10" ht="18" hidden="1">
      <c r="B34" s="12">
        <f t="shared" si="2"/>
        <v>21</v>
      </c>
      <c r="C34" s="13">
        <v>0</v>
      </c>
      <c r="D34" s="17">
        <v>0</v>
      </c>
      <c r="E34" s="40">
        <f t="shared" si="0"/>
        <v>0</v>
      </c>
      <c r="F34" s="42" t="str">
        <f t="shared" si="1"/>
        <v>-</v>
      </c>
      <c r="G34" s="18">
        <f t="shared" si="3"/>
        <v>0</v>
      </c>
      <c r="H34" s="42" t="str">
        <f t="shared" si="5"/>
        <v>-</v>
      </c>
      <c r="I34" s="18">
        <f t="shared" si="4"/>
        <v>0</v>
      </c>
      <c r="J34" s="18">
        <f t="shared" si="7"/>
        <v>0</v>
      </c>
    </row>
    <row r="35" spans="2:10" ht="18" hidden="1">
      <c r="B35" s="12">
        <f t="shared" si="2"/>
        <v>22</v>
      </c>
      <c r="C35" s="13">
        <v>0</v>
      </c>
      <c r="D35" s="17">
        <v>0</v>
      </c>
      <c r="E35" s="40">
        <f t="shared" si="0"/>
        <v>0</v>
      </c>
      <c r="F35" s="42" t="str">
        <f t="shared" si="1"/>
        <v>-</v>
      </c>
      <c r="G35" s="18">
        <f t="shared" si="3"/>
        <v>0</v>
      </c>
      <c r="H35" s="42" t="str">
        <f t="shared" si="5"/>
        <v>-</v>
      </c>
      <c r="I35" s="18">
        <f t="shared" si="4"/>
        <v>0</v>
      </c>
      <c r="J35" s="18">
        <f t="shared" si="7"/>
        <v>0</v>
      </c>
    </row>
    <row r="36" spans="2:10" ht="18" hidden="1">
      <c r="B36" s="12">
        <f t="shared" si="2"/>
        <v>23</v>
      </c>
      <c r="C36" s="13">
        <v>0</v>
      </c>
      <c r="D36" s="17">
        <v>0</v>
      </c>
      <c r="E36" s="40">
        <f t="shared" si="0"/>
        <v>0</v>
      </c>
      <c r="F36" s="42" t="str">
        <f t="shared" si="1"/>
        <v>-</v>
      </c>
      <c r="G36" s="18">
        <f t="shared" si="3"/>
        <v>0</v>
      </c>
      <c r="H36" s="42" t="str">
        <f t="shared" si="5"/>
        <v>-</v>
      </c>
      <c r="I36" s="18">
        <f t="shared" si="4"/>
        <v>0</v>
      </c>
      <c r="J36" s="18">
        <f t="shared" si="7"/>
        <v>0</v>
      </c>
    </row>
    <row r="37" spans="2:10" ht="18" hidden="1">
      <c r="B37" s="12">
        <f t="shared" si="2"/>
        <v>24</v>
      </c>
      <c r="C37" s="13">
        <v>0</v>
      </c>
      <c r="D37" s="17">
        <v>0</v>
      </c>
      <c r="E37" s="40">
        <f t="shared" si="0"/>
        <v>0</v>
      </c>
      <c r="F37" s="42" t="str">
        <f t="shared" si="1"/>
        <v>-</v>
      </c>
      <c r="G37" s="18">
        <f t="shared" si="3"/>
        <v>0</v>
      </c>
      <c r="H37" s="42" t="str">
        <f t="shared" si="5"/>
        <v>-</v>
      </c>
      <c r="I37" s="18">
        <f t="shared" si="4"/>
        <v>0</v>
      </c>
      <c r="J37" s="18">
        <f t="shared" si="7"/>
        <v>0</v>
      </c>
    </row>
    <row r="38" spans="2:10" ht="18" hidden="1">
      <c r="B38" s="12">
        <f t="shared" si="2"/>
        <v>25</v>
      </c>
      <c r="C38" s="13">
        <v>0</v>
      </c>
      <c r="D38" s="17">
        <v>0</v>
      </c>
      <c r="E38" s="40">
        <f t="shared" si="0"/>
        <v>0</v>
      </c>
      <c r="F38" s="42" t="str">
        <f t="shared" si="1"/>
        <v>-</v>
      </c>
      <c r="G38" s="18">
        <f t="shared" si="3"/>
        <v>0</v>
      </c>
      <c r="H38" s="42" t="str">
        <f t="shared" si="5"/>
        <v>-</v>
      </c>
      <c r="I38" s="18">
        <f t="shared" si="4"/>
        <v>0</v>
      </c>
      <c r="J38" s="18">
        <f t="shared" si="7"/>
        <v>0</v>
      </c>
    </row>
    <row r="39" spans="2:10" ht="18" hidden="1">
      <c r="B39" s="12">
        <f t="shared" si="2"/>
        <v>26</v>
      </c>
      <c r="C39" s="13">
        <v>0</v>
      </c>
      <c r="D39" s="17">
        <v>0</v>
      </c>
      <c r="E39" s="40">
        <f t="shared" si="0"/>
        <v>0</v>
      </c>
      <c r="F39" s="42" t="str">
        <f t="shared" si="1"/>
        <v>-</v>
      </c>
      <c r="G39" s="18">
        <f t="shared" si="3"/>
        <v>0</v>
      </c>
      <c r="H39" s="42" t="str">
        <f t="shared" si="5"/>
        <v>-</v>
      </c>
      <c r="I39" s="18">
        <f t="shared" si="4"/>
        <v>0</v>
      </c>
      <c r="J39" s="18">
        <f t="shared" si="7"/>
        <v>0</v>
      </c>
    </row>
    <row r="40" spans="2:10" ht="18" hidden="1">
      <c r="B40" s="12">
        <f t="shared" si="2"/>
        <v>27</v>
      </c>
      <c r="C40" s="13">
        <v>0</v>
      </c>
      <c r="D40" s="17">
        <v>0</v>
      </c>
      <c r="E40" s="40">
        <f t="shared" si="0"/>
        <v>0</v>
      </c>
      <c r="F40" s="42" t="str">
        <f t="shared" si="1"/>
        <v>-</v>
      </c>
      <c r="G40" s="18">
        <f t="shared" si="3"/>
        <v>0</v>
      </c>
      <c r="H40" s="42" t="str">
        <f t="shared" si="5"/>
        <v>-</v>
      </c>
      <c r="I40" s="18">
        <f t="shared" si="4"/>
        <v>0</v>
      </c>
      <c r="J40" s="18">
        <f t="shared" si="7"/>
        <v>0</v>
      </c>
    </row>
    <row r="41" spans="2:10" ht="18" hidden="1">
      <c r="B41" s="12">
        <f t="shared" si="2"/>
        <v>28</v>
      </c>
      <c r="C41" s="13">
        <v>0</v>
      </c>
      <c r="D41" s="17">
        <v>0</v>
      </c>
      <c r="E41" s="40">
        <f t="shared" si="0"/>
        <v>0</v>
      </c>
      <c r="F41" s="42" t="str">
        <f t="shared" si="1"/>
        <v>-</v>
      </c>
      <c r="G41" s="18">
        <f t="shared" si="3"/>
        <v>0</v>
      </c>
      <c r="H41" s="42" t="str">
        <f t="shared" si="5"/>
        <v>-</v>
      </c>
      <c r="I41" s="18">
        <f t="shared" si="4"/>
        <v>0</v>
      </c>
      <c r="J41" s="18">
        <f t="shared" si="7"/>
        <v>0</v>
      </c>
    </row>
    <row r="42" spans="2:10" ht="18" hidden="1">
      <c r="B42" s="12">
        <f t="shared" si="2"/>
        <v>29</v>
      </c>
      <c r="C42" s="13">
        <v>0</v>
      </c>
      <c r="D42" s="17">
        <v>0</v>
      </c>
      <c r="E42" s="40">
        <f t="shared" si="0"/>
        <v>0</v>
      </c>
      <c r="F42" s="42" t="str">
        <f t="shared" si="1"/>
        <v>-</v>
      </c>
      <c r="G42" s="18">
        <f t="shared" si="3"/>
        <v>0</v>
      </c>
      <c r="H42" s="42" t="str">
        <f t="shared" si="5"/>
        <v>-</v>
      </c>
      <c r="I42" s="18">
        <f t="shared" si="4"/>
        <v>0</v>
      </c>
      <c r="J42" s="18">
        <f t="shared" si="7"/>
        <v>0</v>
      </c>
    </row>
    <row r="43" spans="2:10" ht="18" hidden="1">
      <c r="B43" s="12">
        <f t="shared" si="2"/>
        <v>30</v>
      </c>
      <c r="C43" s="13">
        <v>0</v>
      </c>
      <c r="D43" s="17">
        <v>0</v>
      </c>
      <c r="E43" s="40">
        <f t="shared" si="0"/>
        <v>0</v>
      </c>
      <c r="F43" s="42" t="str">
        <f t="shared" si="1"/>
        <v>-</v>
      </c>
      <c r="G43" s="18">
        <f t="shared" si="3"/>
        <v>0</v>
      </c>
      <c r="H43" s="42" t="str">
        <f t="shared" si="5"/>
        <v>-</v>
      </c>
      <c r="I43" s="18">
        <f t="shared" si="4"/>
        <v>0</v>
      </c>
      <c r="J43" s="18">
        <f t="shared" si="7"/>
        <v>0</v>
      </c>
    </row>
    <row r="44" spans="2:10" ht="18" hidden="1">
      <c r="B44" s="12">
        <f t="shared" si="2"/>
        <v>31</v>
      </c>
      <c r="C44" s="13">
        <v>0</v>
      </c>
      <c r="D44" s="17">
        <v>0</v>
      </c>
      <c r="E44" s="40">
        <f t="shared" si="0"/>
        <v>0</v>
      </c>
      <c r="F44" s="42" t="str">
        <f t="shared" si="1"/>
        <v>-</v>
      </c>
      <c r="G44" s="18">
        <f t="shared" si="3"/>
        <v>0</v>
      </c>
      <c r="H44" s="42" t="str">
        <f t="shared" si="5"/>
        <v>-</v>
      </c>
      <c r="I44" s="18">
        <f t="shared" si="4"/>
        <v>0</v>
      </c>
      <c r="J44" s="18">
        <f t="shared" si="7"/>
        <v>0</v>
      </c>
    </row>
    <row r="45" spans="2:10" ht="18" hidden="1">
      <c r="B45" s="12">
        <f t="shared" si="2"/>
        <v>32</v>
      </c>
      <c r="C45" s="13">
        <v>0</v>
      </c>
      <c r="D45" s="17">
        <v>0</v>
      </c>
      <c r="E45" s="40">
        <f t="shared" si="0"/>
        <v>0</v>
      </c>
      <c r="F45" s="42" t="str">
        <f t="shared" si="1"/>
        <v>-</v>
      </c>
      <c r="G45" s="18">
        <f t="shared" si="3"/>
        <v>0</v>
      </c>
      <c r="H45" s="42" t="str">
        <f t="shared" si="5"/>
        <v>-</v>
      </c>
      <c r="I45" s="18">
        <f t="shared" si="4"/>
        <v>0</v>
      </c>
      <c r="J45" s="18">
        <f t="shared" si="7"/>
        <v>0</v>
      </c>
    </row>
    <row r="46" spans="2:10" ht="18" hidden="1">
      <c r="B46" s="12">
        <f t="shared" si="2"/>
        <v>33</v>
      </c>
      <c r="C46" s="13">
        <v>0</v>
      </c>
      <c r="D46" s="17">
        <v>0</v>
      </c>
      <c r="E46" s="40">
        <f t="shared" si="0"/>
        <v>0</v>
      </c>
      <c r="F46" s="42" t="str">
        <f t="shared" si="1"/>
        <v>-</v>
      </c>
      <c r="G46" s="18">
        <f t="shared" si="3"/>
        <v>0</v>
      </c>
      <c r="H46" s="42" t="str">
        <f t="shared" si="5"/>
        <v>-</v>
      </c>
      <c r="I46" s="18">
        <f t="shared" si="4"/>
        <v>0</v>
      </c>
      <c r="J46" s="18">
        <f t="shared" si="7"/>
        <v>0</v>
      </c>
    </row>
    <row r="47" spans="2:10" ht="18" hidden="1">
      <c r="B47" s="12">
        <f t="shared" si="2"/>
        <v>34</v>
      </c>
      <c r="C47" s="13">
        <v>0</v>
      </c>
      <c r="D47" s="17">
        <v>0</v>
      </c>
      <c r="E47" s="40">
        <f t="shared" si="0"/>
        <v>0</v>
      </c>
      <c r="F47" s="42" t="str">
        <f t="shared" si="1"/>
        <v>-</v>
      </c>
      <c r="G47" s="18">
        <f t="shared" si="3"/>
        <v>0</v>
      </c>
      <c r="H47" s="42" t="str">
        <f t="shared" si="5"/>
        <v>-</v>
      </c>
      <c r="I47" s="18">
        <f t="shared" si="4"/>
        <v>0</v>
      </c>
      <c r="J47" s="18">
        <f t="shared" si="7"/>
        <v>0</v>
      </c>
    </row>
    <row r="48" spans="2:10" ht="18" hidden="1">
      <c r="B48" s="12">
        <f t="shared" si="2"/>
        <v>35</v>
      </c>
      <c r="C48" s="13">
        <v>0</v>
      </c>
      <c r="D48" s="17">
        <v>0</v>
      </c>
      <c r="E48" s="40">
        <f t="shared" si="0"/>
        <v>0</v>
      </c>
      <c r="F48" s="42" t="str">
        <f t="shared" si="1"/>
        <v>-</v>
      </c>
      <c r="G48" s="18">
        <f t="shared" si="3"/>
        <v>0</v>
      </c>
      <c r="H48" s="42" t="str">
        <f t="shared" si="5"/>
        <v>-</v>
      </c>
      <c r="I48" s="18">
        <f t="shared" si="4"/>
        <v>0</v>
      </c>
      <c r="J48" s="18">
        <f t="shared" si="7"/>
        <v>0</v>
      </c>
    </row>
    <row r="49" spans="2:10" ht="18" hidden="1">
      <c r="B49" s="12">
        <f t="shared" si="2"/>
        <v>36</v>
      </c>
      <c r="C49" s="13">
        <v>0</v>
      </c>
      <c r="D49" s="17">
        <v>0</v>
      </c>
      <c r="E49" s="40">
        <f t="shared" si="0"/>
        <v>0</v>
      </c>
      <c r="F49" s="42" t="str">
        <f t="shared" si="1"/>
        <v>-</v>
      </c>
      <c r="G49" s="18">
        <f t="shared" si="3"/>
        <v>0</v>
      </c>
      <c r="H49" s="42" t="str">
        <f t="shared" si="5"/>
        <v>-</v>
      </c>
      <c r="I49" s="18">
        <f t="shared" si="4"/>
        <v>0</v>
      </c>
      <c r="J49" s="18">
        <f t="shared" si="7"/>
        <v>0</v>
      </c>
    </row>
    <row r="50" spans="2:10" ht="18" hidden="1">
      <c r="B50" s="12">
        <f t="shared" si="2"/>
        <v>37</v>
      </c>
      <c r="C50" s="13">
        <v>0</v>
      </c>
      <c r="D50" s="17">
        <v>0</v>
      </c>
      <c r="E50" s="40">
        <f t="shared" si="0"/>
        <v>0</v>
      </c>
      <c r="F50" s="42" t="str">
        <f t="shared" si="1"/>
        <v>-</v>
      </c>
      <c r="G50" s="18">
        <f t="shared" si="3"/>
        <v>0</v>
      </c>
      <c r="H50" s="42" t="str">
        <f t="shared" si="5"/>
        <v>-</v>
      </c>
      <c r="I50" s="18">
        <f t="shared" si="4"/>
        <v>0</v>
      </c>
      <c r="J50" s="18">
        <f t="shared" si="7"/>
        <v>0</v>
      </c>
    </row>
    <row r="51" spans="2:10" ht="18" hidden="1">
      <c r="B51" s="12">
        <f t="shared" si="2"/>
        <v>38</v>
      </c>
      <c r="C51" s="13">
        <v>0</v>
      </c>
      <c r="D51" s="17">
        <v>0</v>
      </c>
      <c r="E51" s="40">
        <f t="shared" si="0"/>
        <v>0</v>
      </c>
      <c r="F51" s="42" t="str">
        <f t="shared" si="1"/>
        <v>-</v>
      </c>
      <c r="G51" s="18">
        <f t="shared" si="3"/>
        <v>0</v>
      </c>
      <c r="H51" s="42" t="str">
        <f t="shared" si="5"/>
        <v>-</v>
      </c>
      <c r="I51" s="18">
        <f t="shared" si="4"/>
        <v>0</v>
      </c>
      <c r="J51" s="18">
        <f t="shared" si="7"/>
        <v>0</v>
      </c>
    </row>
    <row r="52" spans="2:10" ht="18" hidden="1">
      <c r="B52" s="12">
        <f t="shared" si="2"/>
        <v>39</v>
      </c>
      <c r="C52" s="13">
        <v>0</v>
      </c>
      <c r="D52" s="17">
        <v>0</v>
      </c>
      <c r="E52" s="40">
        <f t="shared" si="0"/>
        <v>0</v>
      </c>
      <c r="F52" s="42" t="str">
        <f t="shared" si="1"/>
        <v>-</v>
      </c>
      <c r="G52" s="18">
        <f t="shared" si="3"/>
        <v>0</v>
      </c>
      <c r="H52" s="42" t="str">
        <f t="shared" si="5"/>
        <v>-</v>
      </c>
      <c r="I52" s="18">
        <f t="shared" si="4"/>
        <v>0</v>
      </c>
      <c r="J52" s="18">
        <f t="shared" si="7"/>
        <v>0</v>
      </c>
    </row>
    <row r="53" spans="2:10" ht="18" hidden="1">
      <c r="B53" s="12">
        <f t="shared" si="2"/>
        <v>40</v>
      </c>
      <c r="C53" s="13">
        <v>0</v>
      </c>
      <c r="D53" s="17">
        <v>0</v>
      </c>
      <c r="E53" s="40">
        <f t="shared" si="0"/>
        <v>0</v>
      </c>
      <c r="F53" s="42" t="str">
        <f t="shared" si="1"/>
        <v>-</v>
      </c>
      <c r="G53" s="18">
        <f t="shared" si="3"/>
        <v>0</v>
      </c>
      <c r="H53" s="42" t="str">
        <f t="shared" si="5"/>
        <v>-</v>
      </c>
      <c r="I53" s="18">
        <f t="shared" si="4"/>
        <v>0</v>
      </c>
      <c r="J53" s="18">
        <f t="shared" si="7"/>
        <v>0</v>
      </c>
    </row>
    <row r="54" spans="2:10" ht="18" hidden="1">
      <c r="B54" s="12">
        <f t="shared" si="2"/>
        <v>41</v>
      </c>
      <c r="C54" s="13">
        <v>0</v>
      </c>
      <c r="D54" s="17">
        <v>0</v>
      </c>
      <c r="E54" s="40">
        <f t="shared" si="0"/>
        <v>0</v>
      </c>
      <c r="F54" s="42" t="str">
        <f t="shared" si="1"/>
        <v>-</v>
      </c>
      <c r="G54" s="18">
        <f t="shared" si="3"/>
        <v>0</v>
      </c>
      <c r="H54" s="42" t="str">
        <f t="shared" si="5"/>
        <v>-</v>
      </c>
      <c r="I54" s="18">
        <f t="shared" si="4"/>
        <v>0</v>
      </c>
      <c r="J54" s="18">
        <f t="shared" si="7"/>
        <v>0</v>
      </c>
    </row>
    <row r="55" spans="2:10" ht="18" hidden="1">
      <c r="B55" s="12">
        <f t="shared" si="2"/>
        <v>42</v>
      </c>
      <c r="C55" s="13">
        <v>0</v>
      </c>
      <c r="D55" s="17">
        <v>0</v>
      </c>
      <c r="E55" s="40">
        <f t="shared" si="0"/>
        <v>0</v>
      </c>
      <c r="F55" s="42" t="str">
        <f t="shared" si="1"/>
        <v>-</v>
      </c>
      <c r="G55" s="18">
        <f t="shared" si="3"/>
        <v>0</v>
      </c>
      <c r="H55" s="42" t="str">
        <f t="shared" si="5"/>
        <v>-</v>
      </c>
      <c r="I55" s="18">
        <f t="shared" si="4"/>
        <v>0</v>
      </c>
      <c r="J55" s="18">
        <f t="shared" si="7"/>
        <v>0</v>
      </c>
    </row>
    <row r="56" spans="2:10" ht="18" hidden="1">
      <c r="B56" s="12">
        <f t="shared" si="2"/>
        <v>43</v>
      </c>
      <c r="C56" s="13">
        <v>0</v>
      </c>
      <c r="D56" s="17">
        <v>0</v>
      </c>
      <c r="E56" s="40">
        <f t="shared" si="0"/>
        <v>0</v>
      </c>
      <c r="F56" s="42" t="str">
        <f t="shared" si="1"/>
        <v>-</v>
      </c>
      <c r="G56" s="18">
        <f t="shared" si="3"/>
        <v>0</v>
      </c>
      <c r="H56" s="42" t="str">
        <f t="shared" si="5"/>
        <v>-</v>
      </c>
      <c r="I56" s="18">
        <f t="shared" si="4"/>
        <v>0</v>
      </c>
      <c r="J56" s="18">
        <f t="shared" si="7"/>
        <v>0</v>
      </c>
    </row>
    <row r="57" spans="2:10" ht="18" hidden="1">
      <c r="B57" s="12">
        <f t="shared" si="2"/>
        <v>44</v>
      </c>
      <c r="C57" s="13">
        <v>0</v>
      </c>
      <c r="D57" s="17">
        <v>0</v>
      </c>
      <c r="E57" s="40">
        <f t="shared" si="0"/>
        <v>0</v>
      </c>
      <c r="F57" s="42" t="str">
        <f t="shared" si="1"/>
        <v>-</v>
      </c>
      <c r="G57" s="18">
        <f t="shared" si="3"/>
        <v>0</v>
      </c>
      <c r="H57" s="42" t="str">
        <f t="shared" si="5"/>
        <v>-</v>
      </c>
      <c r="I57" s="18">
        <f t="shared" si="4"/>
        <v>0</v>
      </c>
      <c r="J57" s="18">
        <f t="shared" si="7"/>
        <v>0</v>
      </c>
    </row>
    <row r="58" spans="2:10" ht="18" hidden="1">
      <c r="B58" s="12">
        <f t="shared" si="2"/>
        <v>45</v>
      </c>
      <c r="C58" s="13">
        <v>0</v>
      </c>
      <c r="D58" s="17">
        <v>0</v>
      </c>
      <c r="E58" s="40">
        <f t="shared" si="0"/>
        <v>0</v>
      </c>
      <c r="F58" s="42" t="str">
        <f t="shared" si="1"/>
        <v>-</v>
      </c>
      <c r="G58" s="18">
        <f t="shared" si="3"/>
        <v>0</v>
      </c>
      <c r="H58" s="42" t="str">
        <f t="shared" si="5"/>
        <v>-</v>
      </c>
      <c r="I58" s="18">
        <f t="shared" si="4"/>
        <v>0</v>
      </c>
      <c r="J58" s="18">
        <f t="shared" si="7"/>
        <v>0</v>
      </c>
    </row>
    <row r="59" spans="2:10" ht="18" hidden="1">
      <c r="B59" s="12">
        <f t="shared" si="2"/>
        <v>46</v>
      </c>
      <c r="C59" s="13">
        <v>0</v>
      </c>
      <c r="D59" s="17">
        <v>0</v>
      </c>
      <c r="E59" s="40">
        <f t="shared" si="0"/>
        <v>0</v>
      </c>
      <c r="F59" s="42" t="str">
        <f t="shared" si="1"/>
        <v>-</v>
      </c>
      <c r="G59" s="18">
        <f t="shared" si="3"/>
        <v>0</v>
      </c>
      <c r="H59" s="42" t="str">
        <f t="shared" si="5"/>
        <v>-</v>
      </c>
      <c r="I59" s="18">
        <f t="shared" si="4"/>
        <v>0</v>
      </c>
      <c r="J59" s="18">
        <f t="shared" si="7"/>
        <v>0</v>
      </c>
    </row>
    <row r="60" spans="2:10" ht="18" hidden="1">
      <c r="B60" s="12">
        <f t="shared" si="2"/>
        <v>47</v>
      </c>
      <c r="C60" s="13">
        <v>0</v>
      </c>
      <c r="D60" s="17">
        <v>0</v>
      </c>
      <c r="E60" s="40">
        <f t="shared" si="0"/>
        <v>0</v>
      </c>
      <c r="F60" s="42" t="str">
        <f t="shared" si="1"/>
        <v>-</v>
      </c>
      <c r="G60" s="18">
        <f t="shared" si="3"/>
        <v>0</v>
      </c>
      <c r="H60" s="42" t="str">
        <f t="shared" si="5"/>
        <v>-</v>
      </c>
      <c r="I60" s="18">
        <f t="shared" si="4"/>
        <v>0</v>
      </c>
      <c r="J60" s="18">
        <f t="shared" si="7"/>
        <v>0</v>
      </c>
    </row>
    <row r="61" spans="2:10" ht="18" hidden="1">
      <c r="B61" s="12">
        <f t="shared" si="2"/>
        <v>48</v>
      </c>
      <c r="C61" s="13">
        <v>0</v>
      </c>
      <c r="D61" s="17">
        <v>0</v>
      </c>
      <c r="E61" s="40">
        <f t="shared" si="0"/>
        <v>0</v>
      </c>
      <c r="F61" s="42" t="str">
        <f t="shared" si="1"/>
        <v>-</v>
      </c>
      <c r="G61" s="18">
        <f t="shared" si="3"/>
        <v>0</v>
      </c>
      <c r="H61" s="42" t="str">
        <f t="shared" si="5"/>
        <v>-</v>
      </c>
      <c r="I61" s="18">
        <f t="shared" si="4"/>
        <v>0</v>
      </c>
      <c r="J61" s="18">
        <f t="shared" si="7"/>
        <v>0</v>
      </c>
    </row>
    <row r="62" spans="2:10" ht="18" hidden="1">
      <c r="B62" s="12">
        <f t="shared" si="2"/>
        <v>49</v>
      </c>
      <c r="C62" s="13">
        <v>0</v>
      </c>
      <c r="D62" s="17">
        <v>0</v>
      </c>
      <c r="E62" s="40">
        <f t="shared" si="0"/>
        <v>0</v>
      </c>
      <c r="F62" s="42" t="str">
        <f t="shared" si="1"/>
        <v>-</v>
      </c>
      <c r="G62" s="18">
        <f t="shared" si="3"/>
        <v>0</v>
      </c>
      <c r="H62" s="42" t="str">
        <f t="shared" si="5"/>
        <v>-</v>
      </c>
      <c r="I62" s="18">
        <f t="shared" si="4"/>
        <v>0</v>
      </c>
      <c r="J62" s="18">
        <f t="shared" si="7"/>
        <v>0</v>
      </c>
    </row>
    <row r="63" spans="2:10" ht="18.75" hidden="1" thickBot="1">
      <c r="B63" s="19">
        <f t="shared" si="2"/>
        <v>50</v>
      </c>
      <c r="C63" s="20">
        <v>0</v>
      </c>
      <c r="D63" s="21">
        <v>0</v>
      </c>
      <c r="E63" s="41">
        <f t="shared" si="0"/>
        <v>0</v>
      </c>
      <c r="F63" s="45" t="str">
        <f t="shared" si="1"/>
        <v>-</v>
      </c>
      <c r="G63" s="22">
        <f t="shared" si="3"/>
        <v>0</v>
      </c>
      <c r="H63" s="45" t="str">
        <f t="shared" si="5"/>
        <v>-</v>
      </c>
      <c r="I63" s="22">
        <f t="shared" si="4"/>
        <v>0</v>
      </c>
      <c r="J63" s="22">
        <f t="shared" si="7"/>
        <v>0</v>
      </c>
    </row>
    <row r="64" spans="1:10" ht="18.75" thickBot="1">
      <c r="A64" t="s">
        <v>20</v>
      </c>
      <c r="B64" s="28" t="s">
        <v>0</v>
      </c>
      <c r="C64" s="32"/>
      <c r="D64" s="32"/>
      <c r="E64" s="32"/>
      <c r="F64" s="32"/>
      <c r="G64" s="47">
        <f>SUM(G13:G63)</f>
        <v>651303.110693654</v>
      </c>
      <c r="H64" s="43"/>
      <c r="I64" s="48">
        <f>SUM(I13:I63)</f>
        <v>5.122274160385132E-09</v>
      </c>
      <c r="J64" s="4"/>
    </row>
    <row r="65" spans="2:10" ht="18.75" thickBot="1">
      <c r="B65" s="27" t="s">
        <v>17</v>
      </c>
      <c r="C65" s="30"/>
      <c r="D65" s="30"/>
      <c r="E65" s="30"/>
      <c r="F65" s="30"/>
      <c r="G65" s="31">
        <f>J14</f>
        <v>172098.31920740526</v>
      </c>
      <c r="H65" s="35"/>
      <c r="I65" s="35"/>
      <c r="J65" s="4"/>
    </row>
    <row r="66" spans="1:10" ht="18.75" thickBot="1">
      <c r="A66" t="s">
        <v>21</v>
      </c>
      <c r="B66" s="29" t="s">
        <v>1</v>
      </c>
      <c r="C66" s="23"/>
      <c r="D66" s="23"/>
      <c r="E66" s="23"/>
      <c r="F66" s="23"/>
      <c r="G66" s="24">
        <f>IRR(E13:E63)</f>
        <v>0.16612817997608406</v>
      </c>
      <c r="H66" s="36"/>
      <c r="I66" s="36"/>
      <c r="J66" s="4"/>
    </row>
    <row r="67" spans="2:10" ht="18.75" thickBot="1">
      <c r="B67" s="28" t="s">
        <v>2</v>
      </c>
      <c r="C67" s="32"/>
      <c r="D67" s="32"/>
      <c r="E67" s="32"/>
      <c r="F67" s="32"/>
      <c r="G67" s="33">
        <f>NPER(C11,G69,G13,0)</f>
        <v>5.493204138429222</v>
      </c>
      <c r="H67" s="37"/>
      <c r="I67" s="37"/>
      <c r="J67" s="4"/>
    </row>
    <row r="68" spans="2:9" ht="12.75" hidden="1">
      <c r="B68" s="25" t="s">
        <v>5</v>
      </c>
      <c r="G68" s="26">
        <f>SUM(G14:G63)</f>
        <v>11651303.110693654</v>
      </c>
      <c r="H68" s="26"/>
      <c r="I68" s="26"/>
    </row>
    <row r="69" spans="2:9" ht="12.75" hidden="1">
      <c r="B69" s="25" t="s">
        <v>6</v>
      </c>
      <c r="G69" s="1">
        <f>PMT(C11,C10,G68,0)*-1</f>
        <v>3078704.2914486234</v>
      </c>
      <c r="H69" s="1"/>
      <c r="I69" s="1"/>
    </row>
    <row r="71" ht="18">
      <c r="B71" s="46" t="s">
        <v>15</v>
      </c>
    </row>
    <row r="72" spans="2:7" ht="78" customHeight="1">
      <c r="B72" s="182" t="str">
        <f>CONCATENATE("Da nutidsværdien er ",IF(G64&gt;=0,"positiv med ","negativ med "),"kr. ",ROUND(G64,0)," er investeringen ",IF(G64&gt;=0,"rentabel ","ikke rentabel "),"og bør ",IF(G64&gt;=0,"foretages. ","ikke foretages. "),"Den interne rente er på ",ROUND(G66,4)*100," hvilket er ",IF(ROUND((G66-C11),4)*100&gt;0,ROUND((G66-C11),4)*100,ROUND((G66-C11),4)*-100)," %-point ",IF(C11&lt;=G66,"over ","under "),"kalkulationsrenten på ",ROUND(C11,2)*100," %. ","Hvis man omregner nutidsværdien til en annuitet bliver det årlige ",IF(G64&gt;=0,"overskud ","underskud "),"på kr. ",ROUND(G65,0),". ","Både den ",IF(G64&gt;=0,"postive ","negative "),"nutidsværdi og det at den interne rente er ",IF(G64&gt;=0,"over ","under "),"kalkulationsrenten bekræfter os i at investeringen ",IF(G64&gt;=0,"bør foretages.","ikke bør foretages."))</f>
        <v>Da nutidsværdien er positiv med kr. 651303 er investeringen rentabel og bør foretages. Den interne rente er på 16,61 hvilket er 1,61 %-point over kalkulationsrenten på 15 %. Hvis man omregner nutidsværdien til en annuitet bliver det årlige overskud på kr. 172098. Både den postive nutidsværdi og det at den interne rente er over kalkulationsrenten bekræfter os i at investeringen bør foretages.</v>
      </c>
      <c r="C72" s="182"/>
      <c r="D72" s="182"/>
      <c r="E72" s="182"/>
      <c r="F72" s="182"/>
      <c r="G72" s="182"/>
    </row>
    <row r="73" spans="1:7" ht="57" customHeight="1">
      <c r="A73" s="50" t="s">
        <v>22</v>
      </c>
      <c r="B73" s="182" t="s">
        <v>19</v>
      </c>
      <c r="C73" s="182"/>
      <c r="D73" s="182"/>
      <c r="E73" s="182"/>
      <c r="F73" s="182"/>
      <c r="G73" s="182"/>
    </row>
    <row r="74" spans="2:3" ht="12.75">
      <c r="B74" s="2"/>
      <c r="C74" s="2"/>
    </row>
  </sheetData>
  <sheetProtection/>
  <mergeCells count="3">
    <mergeCell ref="B8:D8"/>
    <mergeCell ref="B72:G72"/>
    <mergeCell ref="B73:G73"/>
  </mergeCells>
  <printOptions/>
  <pageMargins left="0.7874015748031497" right="0.3937007874015748" top="0.984251968503937" bottom="0.984251968503937" header="0" footer="0"/>
  <pageSetup fitToHeight="1" fitToWidth="1" horizontalDpi="600" verticalDpi="600" orientation="landscape" paperSize="9" scale="68" r:id="rId1"/>
</worksheet>
</file>

<file path=xl/worksheets/sheet10.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selection activeCell="A4" sqref="A4:C4"/>
    </sheetView>
  </sheetViews>
  <sheetFormatPr defaultColWidth="9.140625" defaultRowHeight="12.75"/>
  <cols>
    <col min="1" max="1" width="21.7109375" style="0" customWidth="1"/>
    <col min="2" max="2" width="7.7109375" style="0" customWidth="1"/>
    <col min="3" max="3" width="3.421875" style="0" customWidth="1"/>
    <col min="4" max="4" width="11.57421875" style="0" bestFit="1" customWidth="1"/>
    <col min="5" max="5" width="6.140625" style="0" customWidth="1"/>
    <col min="6" max="6" width="3.00390625" style="0" customWidth="1"/>
    <col min="7" max="7" width="18.28125" style="0" customWidth="1"/>
    <col min="8" max="9" width="2.7109375" style="0" customWidth="1"/>
    <col min="10" max="10" width="26.7109375" style="0" bestFit="1" customWidth="1"/>
    <col min="11" max="11" width="3.8515625" style="0" bestFit="1" customWidth="1"/>
    <col min="12" max="12" width="9.28125" style="0" bestFit="1" customWidth="1"/>
    <col min="13" max="13" width="6.28125" style="0" customWidth="1"/>
    <col min="14" max="14" width="2.7109375" style="0" customWidth="1"/>
  </cols>
  <sheetData>
    <row r="1" spans="1:14" ht="50.25" customHeight="1">
      <c r="A1" s="223" t="s">
        <v>92</v>
      </c>
      <c r="B1" s="224"/>
      <c r="C1" s="224"/>
      <c r="D1" s="224"/>
      <c r="E1" s="224"/>
      <c r="F1" s="224"/>
      <c r="G1" s="224"/>
      <c r="H1" s="224"/>
      <c r="I1" s="224"/>
      <c r="J1" s="224"/>
      <c r="K1" s="224"/>
      <c r="L1" s="224"/>
      <c r="M1" s="224"/>
      <c r="N1" s="224"/>
    </row>
    <row r="2" spans="1:14" ht="33" customHeight="1">
      <c r="A2" s="225" t="s">
        <v>93</v>
      </c>
      <c r="B2" s="225"/>
      <c r="C2" s="225"/>
      <c r="D2" s="225"/>
      <c r="E2" s="225"/>
      <c r="F2" s="225"/>
      <c r="G2" s="225"/>
      <c r="H2" s="225"/>
      <c r="I2" s="225"/>
      <c r="J2" s="225"/>
      <c r="K2" s="225"/>
      <c r="L2" s="225"/>
      <c r="M2" s="225"/>
      <c r="N2" s="225"/>
    </row>
    <row r="3" spans="1:14" ht="21" customHeight="1">
      <c r="A3" s="223" t="s">
        <v>94</v>
      </c>
      <c r="B3" s="223"/>
      <c r="C3" s="223"/>
      <c r="D3" s="223"/>
      <c r="E3" s="223"/>
      <c r="F3" s="223"/>
      <c r="G3" s="223"/>
      <c r="H3" s="223"/>
      <c r="I3" s="223"/>
      <c r="J3" s="223"/>
      <c r="K3" s="223"/>
      <c r="L3" s="223"/>
      <c r="M3" s="223"/>
      <c r="N3" s="223"/>
    </row>
    <row r="4" spans="1:14" ht="27.75" customHeight="1">
      <c r="A4" s="164" t="s">
        <v>95</v>
      </c>
      <c r="B4" s="103" t="s">
        <v>58</v>
      </c>
      <c r="C4" s="103"/>
      <c r="D4" s="273" t="s">
        <v>96</v>
      </c>
      <c r="E4" s="273"/>
      <c r="F4" s="273"/>
      <c r="G4" s="273"/>
      <c r="H4" s="273"/>
      <c r="I4" s="273"/>
      <c r="J4" s="273"/>
      <c r="K4" s="89"/>
      <c r="L4" s="89"/>
      <c r="M4" s="89"/>
      <c r="N4" s="89"/>
    </row>
    <row r="5" spans="1:14" ht="33" customHeight="1">
      <c r="A5" s="164" t="s">
        <v>95</v>
      </c>
      <c r="B5" s="103" t="s">
        <v>58</v>
      </c>
      <c r="C5" s="103"/>
      <c r="D5" s="274">
        <f>'Effektiv rente stående lån'!D2</f>
        <v>12826315.789473685</v>
      </c>
      <c r="E5" s="275"/>
      <c r="F5" s="275"/>
      <c r="G5" s="165" t="str">
        <f>CONCATENATE("* ",'Effektiv rente stående lån'!D11*100,"%")</f>
        <v>* 1,25%</v>
      </c>
      <c r="H5" s="89"/>
      <c r="I5" s="89"/>
      <c r="J5" s="89"/>
      <c r="K5" s="89"/>
      <c r="L5" s="89"/>
      <c r="M5" s="89"/>
      <c r="N5" s="89"/>
    </row>
    <row r="6" spans="1:14" ht="33.75" customHeight="1">
      <c r="A6" s="164" t="s">
        <v>95</v>
      </c>
      <c r="B6" s="103" t="s">
        <v>58</v>
      </c>
      <c r="C6" s="103"/>
      <c r="D6" s="276">
        <f>'Effektiv rente stående lån'!D12*-1</f>
        <v>160328.94736842107</v>
      </c>
      <c r="E6" s="276"/>
      <c r="F6" s="276"/>
      <c r="G6" s="88"/>
      <c r="H6" s="89"/>
      <c r="I6" s="89"/>
      <c r="J6" s="89"/>
      <c r="K6" s="89"/>
      <c r="L6" s="89"/>
      <c r="M6" s="89"/>
      <c r="N6" s="89"/>
    </row>
    <row r="7" spans="1:14" ht="33.75" customHeight="1">
      <c r="A7" s="272" t="s">
        <v>97</v>
      </c>
      <c r="B7" s="272"/>
      <c r="C7" s="272"/>
      <c r="D7" s="272"/>
      <c r="E7" s="272"/>
      <c r="F7" s="272"/>
      <c r="G7" s="272"/>
      <c r="H7" s="272"/>
      <c r="I7" s="272"/>
      <c r="J7" s="272"/>
      <c r="K7" s="272"/>
      <c r="L7" s="272"/>
      <c r="M7" s="272"/>
      <c r="N7" s="272"/>
    </row>
    <row r="8" spans="1:14" ht="27.75" customHeight="1" thickBot="1">
      <c r="A8" s="226" t="s">
        <v>65</v>
      </c>
      <c r="B8" s="210" t="s">
        <v>58</v>
      </c>
      <c r="C8" s="90"/>
      <c r="D8" s="91" t="s">
        <v>59</v>
      </c>
      <c r="E8" s="92" t="s">
        <v>60</v>
      </c>
      <c r="F8" s="218" t="s">
        <v>61</v>
      </c>
      <c r="G8" s="219" t="str">
        <f>IF('Effektiv rente stående lån'!D13=0,"b","b + Gebyr")</f>
        <v>b</v>
      </c>
      <c r="H8" s="265" t="s">
        <v>98</v>
      </c>
      <c r="I8" s="269" t="s">
        <v>99</v>
      </c>
      <c r="J8" s="264" t="s">
        <v>100</v>
      </c>
      <c r="K8" s="266" t="s">
        <v>61</v>
      </c>
      <c r="L8" s="267" t="s">
        <v>81</v>
      </c>
      <c r="M8" s="270" t="s">
        <v>60</v>
      </c>
      <c r="N8" s="269" t="s">
        <v>101</v>
      </c>
    </row>
    <row r="9" spans="1:14" ht="21" customHeight="1">
      <c r="A9" s="226"/>
      <c r="B9" s="210"/>
      <c r="C9" s="90"/>
      <c r="D9" s="214" t="s">
        <v>63</v>
      </c>
      <c r="E9" s="214"/>
      <c r="F9" s="218"/>
      <c r="G9" s="219"/>
      <c r="H9" s="265"/>
      <c r="I9" s="269"/>
      <c r="J9" s="265"/>
      <c r="K9" s="266"/>
      <c r="L9" s="267"/>
      <c r="M9" s="270"/>
      <c r="N9" s="269"/>
    </row>
    <row r="10" spans="1:13" ht="21" customHeight="1">
      <c r="A10" s="271" t="s">
        <v>66</v>
      </c>
      <c r="B10" s="271"/>
      <c r="C10" s="271"/>
      <c r="D10" s="271"/>
      <c r="E10" s="271"/>
      <c r="F10" s="271"/>
      <c r="G10" s="271"/>
      <c r="H10" s="271"/>
      <c r="I10" s="271"/>
      <c r="J10" s="271"/>
      <c r="K10" s="271"/>
      <c r="L10" s="271"/>
      <c r="M10" s="271"/>
    </row>
    <row r="11" spans="1:14" ht="27.75" thickBot="1">
      <c r="A11" s="209">
        <f>'Effektiv rente stående lån'!D6</f>
        <v>12000000</v>
      </c>
      <c r="B11" s="210" t="s">
        <v>58</v>
      </c>
      <c r="C11" s="90"/>
      <c r="D11" s="91" t="str">
        <f>D8</f>
        <v>1-(1+ r)</v>
      </c>
      <c r="E11" s="100">
        <f>'Effektiv rente stående lån'!D10*-1</f>
        <v>-24</v>
      </c>
      <c r="F11" s="211" t="str">
        <f>F8</f>
        <v>*</v>
      </c>
      <c r="G11" s="213">
        <f>('Effektiv rente stående lån'!D12-'Effektiv rente stående lån'!D13)*-1</f>
        <v>160328.94736842107</v>
      </c>
      <c r="H11" s="265" t="s">
        <v>98</v>
      </c>
      <c r="I11" s="269" t="str">
        <f>I8</f>
        <v>(</v>
      </c>
      <c r="J11" s="264">
        <f>'Effektiv rente stående lån'!D2</f>
        <v>12826315.789473685</v>
      </c>
      <c r="K11" s="266" t="s">
        <v>61</v>
      </c>
      <c r="L11" s="267" t="str">
        <f>L8</f>
        <v>(1+r)</v>
      </c>
      <c r="M11" s="268">
        <f>E11</f>
        <v>-24</v>
      </c>
      <c r="N11" s="269" t="str">
        <f>N8</f>
        <v>)</v>
      </c>
    </row>
    <row r="12" spans="1:14" ht="27">
      <c r="A12" s="209"/>
      <c r="B12" s="210"/>
      <c r="C12" s="90"/>
      <c r="D12" s="214" t="str">
        <f>D9</f>
        <v>r</v>
      </c>
      <c r="E12" s="214"/>
      <c r="F12" s="212"/>
      <c r="G12" s="213"/>
      <c r="H12" s="265"/>
      <c r="I12" s="269"/>
      <c r="J12" s="265"/>
      <c r="K12" s="266"/>
      <c r="L12" s="267"/>
      <c r="M12" s="268"/>
      <c r="N12" s="269"/>
    </row>
    <row r="13" spans="1:13" ht="18">
      <c r="A13" s="199" t="s">
        <v>68</v>
      </c>
      <c r="B13" s="199"/>
      <c r="C13" s="199"/>
      <c r="D13" s="199"/>
      <c r="E13" s="199"/>
      <c r="F13" s="199"/>
      <c r="G13" s="199"/>
      <c r="H13" s="199"/>
      <c r="I13" s="199"/>
      <c r="J13" s="199"/>
      <c r="K13" s="199"/>
      <c r="L13" s="199"/>
      <c r="M13" s="199"/>
    </row>
    <row r="14" spans="1:4" ht="27">
      <c r="A14" s="102" t="s">
        <v>63</v>
      </c>
      <c r="B14" s="103" t="s">
        <v>58</v>
      </c>
      <c r="C14" s="103"/>
      <c r="D14" s="166">
        <f>RATE('Effektiv rente stående lån'!D10,'Effektiv rente stående lån'!D12-'Effektiv rente stående lån'!D13,'Effektiv rente stående lån'!D6,'Effektiv rente stående lån'!D3)</f>
        <v>0.015744149320590647</v>
      </c>
    </row>
    <row r="15" spans="1:13" ht="18">
      <c r="A15" s="199" t="s">
        <v>69</v>
      </c>
      <c r="B15" s="199"/>
      <c r="C15" s="199"/>
      <c r="D15" s="199"/>
      <c r="E15" s="199"/>
      <c r="F15" s="199"/>
      <c r="G15" s="199"/>
      <c r="H15" s="199"/>
      <c r="I15" s="199"/>
      <c r="J15" s="199"/>
      <c r="K15" s="199"/>
      <c r="L15" s="199"/>
      <c r="M15" s="199"/>
    </row>
    <row r="16" spans="1:5" ht="28.5" thickBot="1">
      <c r="A16" s="105" t="str">
        <f>A14</f>
        <v>r</v>
      </c>
      <c r="B16" s="106" t="str">
        <f>B14</f>
        <v>=</v>
      </c>
      <c r="C16" s="106"/>
      <c r="D16" s="167">
        <f>D14</f>
        <v>0.015744149320590647</v>
      </c>
      <c r="E16" s="168"/>
    </row>
    <row r="17" ht="13.5" thickTop="1"/>
    <row r="18" spans="1:10" ht="18">
      <c r="A18" s="108" t="str">
        <f>IF('Effektiv rente stående lån'!D9=1," ",CONCATENATE("Da terminerne på lånet er ",'Effektiv rente stående lån'!D9," gange pr. år skal følgende beregning foretages:"))</f>
        <v>Da terminerne på lånet er 4 gange pr. år skal følgende beregning foretages:</v>
      </c>
      <c r="B18" s="149"/>
      <c r="C18" s="149"/>
      <c r="D18" s="149"/>
      <c r="E18" s="149"/>
      <c r="F18" s="149"/>
      <c r="G18" s="149"/>
      <c r="H18" s="169"/>
      <c r="I18" s="169"/>
      <c r="J18" s="169"/>
    </row>
    <row r="19" spans="1:5" ht="24" customHeight="1">
      <c r="A19" s="109" t="str">
        <f>IF('Effektiv rente stående lån'!$D$9=1,"","(1+r)")</f>
        <v>(1+r)</v>
      </c>
      <c r="B19" s="110">
        <f>IF('Effektiv rente stående lån'!D9=1,"",'Effektiv rente stående lån'!D9)</f>
        <v>4</v>
      </c>
      <c r="C19" s="109" t="str">
        <f>IF('Effektiv rente stående lån'!$D$9=1,"","-1")</f>
        <v>-1</v>
      </c>
      <c r="D19" s="199" t="str">
        <f>IF('Effektiv rente stående lån'!$D$9=1,"",CONCATENATE("="," Årlig rente"))</f>
        <v>= Årlig rente</v>
      </c>
      <c r="E19" s="199"/>
    </row>
    <row r="20" spans="1:7" ht="18">
      <c r="A20" s="170" t="str">
        <f>IF('Effektiv rente stående lån'!$D$9=1,"","Ved at indsætte fås:")</f>
        <v>Ved at indsætte fås:</v>
      </c>
      <c r="B20" s="151"/>
      <c r="C20" s="151"/>
      <c r="D20" s="151"/>
      <c r="E20" s="151"/>
      <c r="F20" s="151"/>
      <c r="G20" s="151"/>
    </row>
    <row r="21" spans="1:5" ht="22.5" customHeight="1">
      <c r="A21" s="111" t="str">
        <f>IF('Effektiv rente stående lån'!D9=1,"",CONCATENATE("(1+",ROUND(D14,4),")"))</f>
        <v>(1+0,0157)</v>
      </c>
      <c r="B21" s="171">
        <f>B19</f>
        <v>4</v>
      </c>
      <c r="C21" s="109" t="str">
        <f>IF('Effektiv rente stående lån'!$D$9=1,"","-1")</f>
        <v>-1</v>
      </c>
      <c r="D21" s="199" t="str">
        <f>D19</f>
        <v>= Årlig rente</v>
      </c>
      <c r="E21" s="199"/>
    </row>
    <row r="22" spans="1:5" ht="27.75" customHeight="1">
      <c r="A22" s="262">
        <f>IF('Effektiv rente stående lån'!D9=1,"",'Effektiv rente stående lån'!D15)</f>
        <v>0.06447953868091605</v>
      </c>
      <c r="B22" s="262"/>
      <c r="C22" s="262"/>
      <c r="D22" s="263" t="str">
        <f>D21</f>
        <v>= Årlig rente</v>
      </c>
      <c r="E22" s="263"/>
    </row>
    <row r="23" spans="1:13" ht="18">
      <c r="A23" s="199" t="str">
        <f>IF('Effektiv rente stående lån'!D9=1,"","Eller udtrykt i procent:")</f>
        <v>Eller udtrykt i procent:</v>
      </c>
      <c r="B23" s="199"/>
      <c r="C23" s="199"/>
      <c r="D23" s="199"/>
      <c r="E23" s="199"/>
      <c r="F23" s="199"/>
      <c r="G23" s="199"/>
      <c r="H23" s="199"/>
      <c r="I23" s="199"/>
      <c r="J23" s="199"/>
      <c r="K23" s="199"/>
      <c r="L23" s="199"/>
      <c r="M23" s="199"/>
    </row>
    <row r="24" spans="1:5" ht="24" customHeight="1">
      <c r="A24" s="204" t="str">
        <f>IF('Effektiv rente stående lån'!$D$9=1,"",CONCATENATE("Årlig rente = ",ROUND('Effektiv rente stående lån'!D15*100,2),"%"))</f>
        <v>Årlig rente = 6,45%</v>
      </c>
      <c r="B24" s="204"/>
      <c r="C24" s="204"/>
      <c r="D24" s="204"/>
      <c r="E24" s="204"/>
    </row>
  </sheetData>
  <sheetProtection/>
  <mergeCells count="40">
    <mergeCell ref="A1:N1"/>
    <mergeCell ref="A2:N2"/>
    <mergeCell ref="A3:N3"/>
    <mergeCell ref="D4:J4"/>
    <mergeCell ref="D5:F5"/>
    <mergeCell ref="D6:F6"/>
    <mergeCell ref="A7:N7"/>
    <mergeCell ref="A8:A9"/>
    <mergeCell ref="B8:B9"/>
    <mergeCell ref="F8:F9"/>
    <mergeCell ref="G8:G9"/>
    <mergeCell ref="H8:H9"/>
    <mergeCell ref="I8:I9"/>
    <mergeCell ref="J8:J9"/>
    <mergeCell ref="K8:K9"/>
    <mergeCell ref="L8:L9"/>
    <mergeCell ref="M8:M9"/>
    <mergeCell ref="N8:N9"/>
    <mergeCell ref="D9:E9"/>
    <mergeCell ref="A10:M10"/>
    <mergeCell ref="A11:A12"/>
    <mergeCell ref="B11:B12"/>
    <mergeCell ref="F11:F12"/>
    <mergeCell ref="G11:G12"/>
    <mergeCell ref="H11:H12"/>
    <mergeCell ref="I11:I12"/>
    <mergeCell ref="J11:J12"/>
    <mergeCell ref="K11:K12"/>
    <mergeCell ref="L11:L12"/>
    <mergeCell ref="M11:M12"/>
    <mergeCell ref="N11:N12"/>
    <mergeCell ref="D12:E12"/>
    <mergeCell ref="A23:M23"/>
    <mergeCell ref="A24:E24"/>
    <mergeCell ref="A13:M13"/>
    <mergeCell ref="A15:M15"/>
    <mergeCell ref="D19:E19"/>
    <mergeCell ref="D21:E21"/>
    <mergeCell ref="A22:C22"/>
    <mergeCell ref="D22:E22"/>
  </mergeCells>
  <printOptions/>
  <pageMargins left="0.1968503937007874" right="0.1968503937007874" top="0.984251968503937" bottom="0.984251968503937" header="0" footer="0"/>
  <pageSetup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F26"/>
  <sheetViews>
    <sheetView zoomScale="140" zoomScaleNormal="140" zoomScalePageLayoutView="0" workbookViewId="0" topLeftCell="A1">
      <selection activeCell="D6" sqref="D6"/>
    </sheetView>
  </sheetViews>
  <sheetFormatPr defaultColWidth="9.140625" defaultRowHeight="12.75"/>
  <cols>
    <col min="1" max="1" width="7.57421875" style="0" customWidth="1"/>
    <col min="2" max="2" width="34.28125" style="0" bestFit="1" customWidth="1"/>
    <col min="3" max="3" width="30.28125" style="0" customWidth="1"/>
    <col min="4" max="4" width="34.57421875" style="0" customWidth="1"/>
    <col min="5" max="5" width="30.7109375" style="0" customWidth="1"/>
    <col min="6" max="6" width="28.28125" style="0" hidden="1" customWidth="1"/>
  </cols>
  <sheetData>
    <row r="1" spans="2:6" ht="25.5">
      <c r="B1" s="277" t="s">
        <v>102</v>
      </c>
      <c r="C1" s="277"/>
      <c r="D1" s="277"/>
      <c r="E1" s="277"/>
      <c r="F1" s="277"/>
    </row>
    <row r="2" spans="2:6" ht="23.25">
      <c r="B2" s="172" t="s">
        <v>103</v>
      </c>
      <c r="C2" s="46" t="s">
        <v>104</v>
      </c>
      <c r="D2" s="46" t="s">
        <v>105</v>
      </c>
      <c r="E2" s="46" t="s">
        <v>106</v>
      </c>
      <c r="F2" s="46" t="s">
        <v>107</v>
      </c>
    </row>
    <row r="3" spans="1:6" ht="18">
      <c r="A3" t="s">
        <v>131</v>
      </c>
      <c r="B3" s="46" t="s">
        <v>108</v>
      </c>
      <c r="C3" s="179">
        <f>'Effektiv rente annuitetslån'!D16</f>
        <v>0.06367778571968019</v>
      </c>
      <c r="D3" s="179">
        <f>'Effektiv rente serielån'!D15</f>
        <v>0.04383892820146862</v>
      </c>
      <c r="E3" s="179">
        <f>'Effektiv rente stående lån'!D15</f>
        <v>0.06447953868091605</v>
      </c>
      <c r="F3" s="173" t="e">
        <f>#REF!</f>
        <v>#REF!</v>
      </c>
    </row>
    <row r="4" spans="2:6" ht="18">
      <c r="B4" s="46" t="s">
        <v>109</v>
      </c>
      <c r="C4" s="174">
        <f>'Effektiv rente annuitetslån'!D5</f>
        <v>11580000</v>
      </c>
      <c r="D4" s="174">
        <f>'Effektiv rente serielån'!D6</f>
        <v>11350000</v>
      </c>
      <c r="E4" s="174">
        <f>'Effektiv rente stående lån'!D6</f>
        <v>12000000</v>
      </c>
      <c r="F4" s="174" t="e">
        <f>#REF!*(1-#REF!)</f>
        <v>#REF!</v>
      </c>
    </row>
    <row r="5" spans="2:6" ht="18">
      <c r="B5" s="4" t="s">
        <v>146</v>
      </c>
      <c r="C5" s="174">
        <f>'Effektiv rente annuitetslån'!D2-'Effektiv rente annuitetslån'!D5</f>
        <v>420000</v>
      </c>
      <c r="D5" s="174">
        <f>'Effektiv rente serielån'!D2-'Effektiv rente serielån'!D6</f>
        <v>650000</v>
      </c>
      <c r="E5" s="174">
        <f>'Effektiv rente stående lån'!D2-'Effektiv rente stående lån'!D6</f>
        <v>826315.7894736845</v>
      </c>
      <c r="F5" s="174"/>
    </row>
    <row r="6" spans="2:6" ht="18">
      <c r="B6" s="46" t="s">
        <v>110</v>
      </c>
      <c r="C6" s="174">
        <f>'Effektiv rente annuitetslån'!C21*'Effektiv rente annuitetslån'!D8</f>
        <v>2327359.106253651</v>
      </c>
      <c r="D6" s="174">
        <f>'Effektiv rente serielån'!C21*'Effektiv rente serielån'!D9</f>
        <v>1860000</v>
      </c>
      <c r="E6" s="174">
        <f>'Effektiv rente stående lån'!C20*'Effektiv rente stående lån'!D9</f>
        <v>641315.7894736843</v>
      </c>
      <c r="F6" s="175" t="s">
        <v>111</v>
      </c>
    </row>
    <row r="7" spans="2:6" ht="18">
      <c r="B7" s="46" t="s">
        <v>112</v>
      </c>
      <c r="C7" s="176" t="str">
        <f>CONCATENATE('Effektiv rente annuitetslån'!D7," år")</f>
        <v>6 år</v>
      </c>
      <c r="D7" s="176" t="str">
        <f>CONCATENATE('Effektiv rente serielån'!D8," år")</f>
        <v>8 år</v>
      </c>
      <c r="E7" s="176" t="str">
        <f>CONCATENATE('Effektiv rente stående lån'!D8," år")</f>
        <v>6 år</v>
      </c>
      <c r="F7" s="177" t="s">
        <v>111</v>
      </c>
    </row>
    <row r="8" spans="2:6" ht="18">
      <c r="B8" s="46" t="s">
        <v>113</v>
      </c>
      <c r="C8" s="178" t="s">
        <v>125</v>
      </c>
      <c r="D8" s="178" t="s">
        <v>126</v>
      </c>
      <c r="E8" s="178" t="s">
        <v>127</v>
      </c>
      <c r="F8" s="177" t="s">
        <v>114</v>
      </c>
    </row>
    <row r="9" spans="2:6" ht="18">
      <c r="B9" s="46" t="s">
        <v>115</v>
      </c>
      <c r="C9" s="178" t="s">
        <v>116</v>
      </c>
      <c r="D9" s="178" t="s">
        <v>128</v>
      </c>
      <c r="E9" s="178" t="s">
        <v>116</v>
      </c>
      <c r="F9" s="177" t="s">
        <v>117</v>
      </c>
    </row>
    <row r="10" spans="2:6" ht="18">
      <c r="B10" s="46" t="s">
        <v>118</v>
      </c>
      <c r="C10" s="178" t="s">
        <v>119</v>
      </c>
      <c r="D10" s="178" t="s">
        <v>120</v>
      </c>
      <c r="E10" s="178" t="s">
        <v>119</v>
      </c>
      <c r="F10" s="177" t="s">
        <v>120</v>
      </c>
    </row>
    <row r="11" spans="2:6" ht="18">
      <c r="B11" s="46" t="s">
        <v>121</v>
      </c>
      <c r="C11" s="178" t="s">
        <v>111</v>
      </c>
      <c r="D11" s="178" t="s">
        <v>111</v>
      </c>
      <c r="E11" s="178" t="s">
        <v>111</v>
      </c>
      <c r="F11" s="177" t="s">
        <v>122</v>
      </c>
    </row>
    <row r="12" spans="2:6" ht="18">
      <c r="B12" s="46" t="s">
        <v>123</v>
      </c>
      <c r="C12" s="178" t="s">
        <v>124</v>
      </c>
      <c r="D12" s="178" t="s">
        <v>124</v>
      </c>
      <c r="E12" s="178" t="s">
        <v>124</v>
      </c>
      <c r="F12" s="46"/>
    </row>
    <row r="13" spans="2:6" ht="18">
      <c r="B13" s="46"/>
      <c r="C13" s="46"/>
      <c r="D13" s="46"/>
      <c r="E13" s="46"/>
      <c r="F13" s="46"/>
    </row>
    <row r="14" spans="1:6" ht="12.75">
      <c r="A14" t="s">
        <v>132</v>
      </c>
      <c r="B14" s="278" t="s">
        <v>129</v>
      </c>
      <c r="C14" s="279"/>
      <c r="D14" s="279"/>
      <c r="E14" s="279"/>
      <c r="F14" s="279"/>
    </row>
    <row r="15" spans="2:6" ht="12.75">
      <c r="B15" s="279"/>
      <c r="C15" s="279"/>
      <c r="D15" s="279"/>
      <c r="E15" s="279"/>
      <c r="F15" s="279"/>
    </row>
    <row r="16" spans="2:6" ht="12.75">
      <c r="B16" s="279"/>
      <c r="C16" s="279"/>
      <c r="D16" s="279"/>
      <c r="E16" s="279"/>
      <c r="F16" s="279"/>
    </row>
    <row r="17" spans="2:6" ht="12.75">
      <c r="B17" s="279"/>
      <c r="C17" s="279"/>
      <c r="D17" s="279"/>
      <c r="E17" s="279"/>
      <c r="F17" s="279"/>
    </row>
    <row r="18" spans="2:6" ht="12.75">
      <c r="B18" s="279"/>
      <c r="C18" s="279"/>
      <c r="D18" s="279"/>
      <c r="E18" s="279"/>
      <c r="F18" s="279"/>
    </row>
    <row r="19" spans="2:6" ht="52.5" customHeight="1">
      <c r="B19" s="279"/>
      <c r="C19" s="279"/>
      <c r="D19" s="279"/>
      <c r="E19" s="279"/>
      <c r="F19" s="279"/>
    </row>
    <row r="21" spans="1:6" ht="12.75">
      <c r="A21" t="s">
        <v>133</v>
      </c>
      <c r="B21" s="278" t="s">
        <v>130</v>
      </c>
      <c r="C21" s="279"/>
      <c r="D21" s="279"/>
      <c r="E21" s="279"/>
      <c r="F21" s="279"/>
    </row>
    <row r="22" spans="2:6" ht="12.75">
      <c r="B22" s="279"/>
      <c r="C22" s="279"/>
      <c r="D22" s="279"/>
      <c r="E22" s="279"/>
      <c r="F22" s="279"/>
    </row>
    <row r="23" spans="2:6" ht="12.75">
      <c r="B23" s="279"/>
      <c r="C23" s="279"/>
      <c r="D23" s="279"/>
      <c r="E23" s="279"/>
      <c r="F23" s="279"/>
    </row>
    <row r="24" spans="2:6" ht="12.75">
      <c r="B24" s="279"/>
      <c r="C24" s="279"/>
      <c r="D24" s="279"/>
      <c r="E24" s="279"/>
      <c r="F24" s="279"/>
    </row>
    <row r="25" spans="2:6" ht="12.75">
      <c r="B25" s="279"/>
      <c r="C25" s="279"/>
      <c r="D25" s="279"/>
      <c r="E25" s="279"/>
      <c r="F25" s="279"/>
    </row>
    <row r="26" spans="2:6" ht="12.75">
      <c r="B26" s="279"/>
      <c r="C26" s="279"/>
      <c r="D26" s="279"/>
      <c r="E26" s="279"/>
      <c r="F26" s="279"/>
    </row>
  </sheetData>
  <sheetProtection/>
  <mergeCells count="3">
    <mergeCell ref="B1:F1"/>
    <mergeCell ref="B14:F19"/>
    <mergeCell ref="B21:F26"/>
  </mergeCells>
  <printOptions/>
  <pageMargins left="0.7480314960629921" right="0.7480314960629921" top="0.984251968503937" bottom="0.984251968503937" header="0.5118110236220472" footer="0.5118110236220472"/>
  <pageSetup fitToHeight="1" fitToWidth="1" horizontalDpi="600" verticalDpi="600" orientation="landscape" paperSize="9" scale="9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67"/>
  <sheetViews>
    <sheetView zoomScale="140" zoomScaleNormal="140" zoomScalePageLayoutView="0" workbookViewId="0" topLeftCell="A10">
      <selection activeCell="B66" sqref="B66:G66"/>
    </sheetView>
  </sheetViews>
  <sheetFormatPr defaultColWidth="9.140625" defaultRowHeight="12.75"/>
  <cols>
    <col min="1" max="1" width="4.8515625" style="0" customWidth="1"/>
    <col min="2" max="2" width="9.28125" style="0" customWidth="1"/>
    <col min="3" max="3" width="16.140625" style="0" customWidth="1"/>
    <col min="4" max="4" width="20.7109375" style="0" customWidth="1"/>
    <col min="5" max="5" width="28.28125" style="0" customWidth="1"/>
    <col min="6" max="6" width="27.7109375" style="0" customWidth="1"/>
    <col min="7" max="7" width="28.28125" style="0" customWidth="1"/>
    <col min="8" max="8" width="24.7109375" style="0" hidden="1" customWidth="1"/>
    <col min="9" max="9" width="24.8515625" style="0" customWidth="1"/>
    <col min="10" max="10" width="24.140625" style="0" hidden="1" customWidth="1"/>
  </cols>
  <sheetData>
    <row r="1" spans="2:4" ht="18">
      <c r="B1" s="180" t="s">
        <v>23</v>
      </c>
      <c r="C1" s="181"/>
      <c r="D1" s="181"/>
    </row>
    <row r="2" ht="18">
      <c r="B2" s="38"/>
    </row>
    <row r="3" spans="2:3" ht="15.75">
      <c r="B3" s="5" t="s">
        <v>7</v>
      </c>
      <c r="C3" s="6">
        <v>6</v>
      </c>
    </row>
    <row r="4" spans="2:3" ht="16.5" thickBot="1">
      <c r="B4" s="5" t="s">
        <v>8</v>
      </c>
      <c r="C4" s="7">
        <v>0.15</v>
      </c>
    </row>
    <row r="5" spans="2:10" ht="64.5" customHeight="1" thickBot="1">
      <c r="B5" s="8" t="s">
        <v>9</v>
      </c>
      <c r="C5" s="9" t="s">
        <v>10</v>
      </c>
      <c r="D5" s="10" t="s">
        <v>11</v>
      </c>
      <c r="E5" s="8" t="s">
        <v>4</v>
      </c>
      <c r="F5" s="11" t="s">
        <v>13</v>
      </c>
      <c r="G5" s="8" t="s">
        <v>16</v>
      </c>
      <c r="H5" s="8" t="s">
        <v>14</v>
      </c>
      <c r="I5" s="11" t="str">
        <f>CONCATENATE("Nutidsværdien ved den interne rente (IRR) ",(ROUND(G59,4)*100)," %")</f>
        <v>Nutidsværdien ved den interne rente (IRR) 15 %</v>
      </c>
      <c r="J5" s="11" t="s">
        <v>12</v>
      </c>
    </row>
    <row r="6" spans="2:10" ht="18">
      <c r="B6" s="16">
        <v>0</v>
      </c>
      <c r="C6" s="34">
        <v>0</v>
      </c>
      <c r="D6" s="14">
        <f>3000+1000+2000+5000</f>
        <v>11000</v>
      </c>
      <c r="E6" s="39">
        <f aca="true" t="shared" si="0" ref="E6:E37">C6-D6</f>
        <v>-11000</v>
      </c>
      <c r="F6" s="44">
        <f aca="true" t="shared" si="1" ref="F6:F37">IF(B6&lt;=$C$3,POWER((1+$C$4),(B6*-1)),"-")</f>
        <v>1</v>
      </c>
      <c r="G6" s="15">
        <f>E6</f>
        <v>-11000</v>
      </c>
      <c r="H6" s="44">
        <f>IF(B6&lt;=$C$3,POWER((1+$G$59),(B6*-1)),"-")</f>
        <v>1</v>
      </c>
      <c r="I6" s="15">
        <f>G6</f>
        <v>-11000</v>
      </c>
      <c r="J6" s="16"/>
    </row>
    <row r="7" spans="2:10" ht="18">
      <c r="B7" s="12">
        <f aca="true" t="shared" si="2" ref="B7:B38">B6+1</f>
        <v>1</v>
      </c>
      <c r="C7" s="13">
        <v>2000</v>
      </c>
      <c r="D7" s="17">
        <v>1100</v>
      </c>
      <c r="E7" s="40">
        <f t="shared" si="0"/>
        <v>900</v>
      </c>
      <c r="F7" s="42">
        <f t="shared" si="1"/>
        <v>0.8695652173913044</v>
      </c>
      <c r="G7" s="18">
        <f aca="true" t="shared" si="3" ref="G7:G38">PV($C$4,B7,0,E7)*-1</f>
        <v>782.608695652174</v>
      </c>
      <c r="H7" s="42">
        <f>IF(B7&lt;=$C$3,POWER((1+$G$59),(B7*-1)),"-")</f>
        <v>0.869565217392674</v>
      </c>
      <c r="I7" s="18">
        <f aca="true" t="shared" si="4" ref="I7:I38">PV($G$59,B7,0,E7)*-1</f>
        <v>782.6086956534066</v>
      </c>
      <c r="J7" s="18">
        <f>PMT($C$4,$C$3,$G$57)*-1</f>
        <v>-1.4278495261164171E-08</v>
      </c>
    </row>
    <row r="8" spans="2:10" ht="18">
      <c r="B8" s="12">
        <f t="shared" si="2"/>
        <v>2</v>
      </c>
      <c r="C8" s="13">
        <v>3200</v>
      </c>
      <c r="D8" s="17">
        <v>1100</v>
      </c>
      <c r="E8" s="40">
        <f t="shared" si="0"/>
        <v>2100</v>
      </c>
      <c r="F8" s="42">
        <f t="shared" si="1"/>
        <v>0.7561436672967865</v>
      </c>
      <c r="G8" s="18">
        <f t="shared" si="3"/>
        <v>1587.9017013232517</v>
      </c>
      <c r="H8" s="42">
        <f aca="true" t="shared" si="5" ref="H8:H56">IF(B8&lt;=$C$3,POWER((1+$G$59),(B8*-1)),"-")</f>
        <v>0.7561436672991683</v>
      </c>
      <c r="I8" s="18">
        <f t="shared" si="4"/>
        <v>1587.9017013282535</v>
      </c>
      <c r="J8" s="18">
        <f aca="true" t="shared" si="6" ref="J8:J13">IF(B8&lt;=$C$3,$J$7,0)</f>
        <v>-1.4278495261164171E-08</v>
      </c>
    </row>
    <row r="9" spans="2:10" ht="18">
      <c r="B9" s="12">
        <f t="shared" si="2"/>
        <v>3</v>
      </c>
      <c r="C9" s="13">
        <v>4000</v>
      </c>
      <c r="D9" s="17">
        <v>1100</v>
      </c>
      <c r="E9" s="40">
        <f t="shared" si="0"/>
        <v>2900</v>
      </c>
      <c r="F9" s="42">
        <f t="shared" si="1"/>
        <v>0.6575162324319883</v>
      </c>
      <c r="G9" s="18">
        <f t="shared" si="3"/>
        <v>1906.7970740527662</v>
      </c>
      <c r="H9" s="42">
        <f t="shared" si="5"/>
        <v>0.6575162324350949</v>
      </c>
      <c r="I9" s="18">
        <f t="shared" si="4"/>
        <v>1906.7970740617754</v>
      </c>
      <c r="J9" s="18">
        <f t="shared" si="6"/>
        <v>-1.4278495261164171E-08</v>
      </c>
    </row>
    <row r="10" spans="2:10" ht="18">
      <c r="B10" s="12">
        <f t="shared" si="2"/>
        <v>4</v>
      </c>
      <c r="C10" s="13">
        <v>4500</v>
      </c>
      <c r="D10" s="17">
        <v>1100</v>
      </c>
      <c r="E10" s="40">
        <f t="shared" si="0"/>
        <v>3400</v>
      </c>
      <c r="F10" s="42">
        <f t="shared" si="1"/>
        <v>0.5717532455930334</v>
      </c>
      <c r="G10" s="18">
        <f t="shared" si="3"/>
        <v>1943.9610350163134</v>
      </c>
      <c r="H10" s="42">
        <f t="shared" si="5"/>
        <v>0.5717532455966353</v>
      </c>
      <c r="I10" s="18">
        <f t="shared" si="4"/>
        <v>1943.9610350285602</v>
      </c>
      <c r="J10" s="18">
        <f t="shared" si="6"/>
        <v>-1.4278495261164171E-08</v>
      </c>
    </row>
    <row r="11" spans="2:10" ht="18">
      <c r="B11" s="12">
        <f t="shared" si="2"/>
        <v>5</v>
      </c>
      <c r="C11" s="13">
        <v>4500</v>
      </c>
      <c r="D11" s="17">
        <v>1100</v>
      </c>
      <c r="E11" s="40">
        <f>(C11-D11)</f>
        <v>3400</v>
      </c>
      <c r="F11" s="42">
        <f t="shared" si="1"/>
        <v>0.4971767352982899</v>
      </c>
      <c r="G11" s="18">
        <f t="shared" si="3"/>
        <v>1690.4009000141857</v>
      </c>
      <c r="H11" s="42">
        <f t="shared" si="5"/>
        <v>0.49717673530220513</v>
      </c>
      <c r="I11" s="18">
        <f t="shared" si="4"/>
        <v>1690.4009000274975</v>
      </c>
      <c r="J11" s="18">
        <f t="shared" si="6"/>
        <v>-1.4278495261164171E-08</v>
      </c>
    </row>
    <row r="12" spans="2:10" ht="18.75" thickBot="1">
      <c r="B12" s="19">
        <f t="shared" si="2"/>
        <v>6</v>
      </c>
      <c r="C12" s="20">
        <f>4500+250+3493.496328</f>
        <v>8243.496328000001</v>
      </c>
      <c r="D12" s="21">
        <v>1100</v>
      </c>
      <c r="E12" s="41">
        <f t="shared" si="0"/>
        <v>7143.496328000001</v>
      </c>
      <c r="F12" s="45">
        <f t="shared" si="1"/>
        <v>0.43232759591155645</v>
      </c>
      <c r="G12" s="22">
        <f t="shared" si="3"/>
        <v>3088.330593887272</v>
      </c>
      <c r="H12" s="45">
        <f t="shared" si="5"/>
        <v>0.4323275959156419</v>
      </c>
      <c r="I12" s="22">
        <f t="shared" si="4"/>
        <v>3088.330593916456</v>
      </c>
      <c r="J12" s="22">
        <f t="shared" si="6"/>
        <v>-1.4278495261164171E-08</v>
      </c>
    </row>
    <row r="13" spans="2:10" ht="18" hidden="1">
      <c r="B13" s="12">
        <f t="shared" si="2"/>
        <v>7</v>
      </c>
      <c r="C13" s="13">
        <v>0</v>
      </c>
      <c r="D13" s="17">
        <v>0</v>
      </c>
      <c r="E13" s="40">
        <f t="shared" si="0"/>
        <v>0</v>
      </c>
      <c r="F13" s="42" t="str">
        <f t="shared" si="1"/>
        <v>-</v>
      </c>
      <c r="G13" s="18">
        <f t="shared" si="3"/>
        <v>0</v>
      </c>
      <c r="H13" s="42" t="str">
        <f t="shared" si="5"/>
        <v>-</v>
      </c>
      <c r="I13" s="18">
        <f t="shared" si="4"/>
        <v>0</v>
      </c>
      <c r="J13" s="18">
        <f t="shared" si="6"/>
        <v>0</v>
      </c>
    </row>
    <row r="14" spans="2:12" ht="18" hidden="1">
      <c r="B14" s="12">
        <f t="shared" si="2"/>
        <v>8</v>
      </c>
      <c r="C14" s="13">
        <v>0</v>
      </c>
      <c r="D14" s="17">
        <v>0</v>
      </c>
      <c r="E14" s="40">
        <f t="shared" si="0"/>
        <v>0</v>
      </c>
      <c r="F14" s="42" t="str">
        <f t="shared" si="1"/>
        <v>-</v>
      </c>
      <c r="G14" s="18">
        <f t="shared" si="3"/>
        <v>0</v>
      </c>
      <c r="H14" s="42" t="str">
        <f t="shared" si="5"/>
        <v>-</v>
      </c>
      <c r="I14" s="18">
        <f t="shared" si="4"/>
        <v>0</v>
      </c>
      <c r="J14" s="18">
        <f aca="true" t="shared" si="7" ref="J14:J19">IF(B13&lt;=$C$3,$J$7,0)</f>
        <v>0</v>
      </c>
      <c r="L14" s="3"/>
    </row>
    <row r="15" spans="2:10" ht="18" hidden="1">
      <c r="B15" s="12">
        <f t="shared" si="2"/>
        <v>9</v>
      </c>
      <c r="C15" s="13">
        <v>0</v>
      </c>
      <c r="D15" s="17">
        <v>0</v>
      </c>
      <c r="E15" s="40">
        <f t="shared" si="0"/>
        <v>0</v>
      </c>
      <c r="F15" s="42" t="str">
        <f t="shared" si="1"/>
        <v>-</v>
      </c>
      <c r="G15" s="18">
        <f t="shared" si="3"/>
        <v>0</v>
      </c>
      <c r="H15" s="42" t="str">
        <f t="shared" si="5"/>
        <v>-</v>
      </c>
      <c r="I15" s="18">
        <f t="shared" si="4"/>
        <v>0</v>
      </c>
      <c r="J15" s="18">
        <f t="shared" si="7"/>
        <v>0</v>
      </c>
    </row>
    <row r="16" spans="2:10" ht="18" hidden="1">
      <c r="B16" s="12">
        <f t="shared" si="2"/>
        <v>10</v>
      </c>
      <c r="C16" s="13">
        <v>0</v>
      </c>
      <c r="D16" s="17">
        <v>0</v>
      </c>
      <c r="E16" s="40">
        <f t="shared" si="0"/>
        <v>0</v>
      </c>
      <c r="F16" s="42" t="str">
        <f t="shared" si="1"/>
        <v>-</v>
      </c>
      <c r="G16" s="18">
        <f t="shared" si="3"/>
        <v>0</v>
      </c>
      <c r="H16" s="42" t="str">
        <f t="shared" si="5"/>
        <v>-</v>
      </c>
      <c r="I16" s="18">
        <f t="shared" si="4"/>
        <v>0</v>
      </c>
      <c r="J16" s="18">
        <f t="shared" si="7"/>
        <v>0</v>
      </c>
    </row>
    <row r="17" spans="2:10" ht="18" hidden="1">
      <c r="B17" s="12">
        <f t="shared" si="2"/>
        <v>11</v>
      </c>
      <c r="C17" s="13">
        <v>0</v>
      </c>
      <c r="D17" s="17">
        <v>0</v>
      </c>
      <c r="E17" s="40">
        <f t="shared" si="0"/>
        <v>0</v>
      </c>
      <c r="F17" s="42" t="str">
        <f t="shared" si="1"/>
        <v>-</v>
      </c>
      <c r="G17" s="18">
        <f t="shared" si="3"/>
        <v>0</v>
      </c>
      <c r="H17" s="42" t="str">
        <f t="shared" si="5"/>
        <v>-</v>
      </c>
      <c r="I17" s="18">
        <f t="shared" si="4"/>
        <v>0</v>
      </c>
      <c r="J17" s="18">
        <f t="shared" si="7"/>
        <v>0</v>
      </c>
    </row>
    <row r="18" spans="2:10" ht="18" hidden="1">
      <c r="B18" s="12">
        <f t="shared" si="2"/>
        <v>12</v>
      </c>
      <c r="C18" s="13">
        <v>0</v>
      </c>
      <c r="D18" s="17">
        <v>0</v>
      </c>
      <c r="E18" s="40">
        <f t="shared" si="0"/>
        <v>0</v>
      </c>
      <c r="F18" s="42" t="str">
        <f t="shared" si="1"/>
        <v>-</v>
      </c>
      <c r="G18" s="18">
        <f t="shared" si="3"/>
        <v>0</v>
      </c>
      <c r="H18" s="42" t="str">
        <f t="shared" si="5"/>
        <v>-</v>
      </c>
      <c r="I18" s="18">
        <f t="shared" si="4"/>
        <v>0</v>
      </c>
      <c r="J18" s="18">
        <f t="shared" si="7"/>
        <v>0</v>
      </c>
    </row>
    <row r="19" spans="2:12" ht="18" hidden="1">
      <c r="B19" s="12">
        <f t="shared" si="2"/>
        <v>13</v>
      </c>
      <c r="C19" s="13">
        <v>0</v>
      </c>
      <c r="D19" s="17">
        <v>0</v>
      </c>
      <c r="E19" s="40">
        <f t="shared" si="0"/>
        <v>0</v>
      </c>
      <c r="F19" s="42" t="str">
        <f t="shared" si="1"/>
        <v>-</v>
      </c>
      <c r="G19" s="18">
        <f t="shared" si="3"/>
        <v>0</v>
      </c>
      <c r="H19" s="42" t="str">
        <f t="shared" si="5"/>
        <v>-</v>
      </c>
      <c r="I19" s="18">
        <f t="shared" si="4"/>
        <v>0</v>
      </c>
      <c r="J19" s="18">
        <f t="shared" si="7"/>
        <v>0</v>
      </c>
      <c r="L19" s="3"/>
    </row>
    <row r="20" spans="2:10" ht="18" hidden="1">
      <c r="B20" s="12">
        <f t="shared" si="2"/>
        <v>14</v>
      </c>
      <c r="C20" s="13">
        <v>0</v>
      </c>
      <c r="D20" s="17">
        <v>0</v>
      </c>
      <c r="E20" s="40">
        <f t="shared" si="0"/>
        <v>0</v>
      </c>
      <c r="F20" s="42" t="str">
        <f t="shared" si="1"/>
        <v>-</v>
      </c>
      <c r="G20" s="18">
        <f t="shared" si="3"/>
        <v>0</v>
      </c>
      <c r="H20" s="42" t="str">
        <f t="shared" si="5"/>
        <v>-</v>
      </c>
      <c r="I20" s="18">
        <f t="shared" si="4"/>
        <v>0</v>
      </c>
      <c r="J20" s="18">
        <f aca="true" t="shared" si="8" ref="J20:J56">IF(B19&lt;=$C$3,$J$7,0)</f>
        <v>0</v>
      </c>
    </row>
    <row r="21" spans="2:10" ht="18.75" hidden="1" thickBot="1">
      <c r="B21" s="19">
        <f t="shared" si="2"/>
        <v>15</v>
      </c>
      <c r="C21" s="20">
        <v>0</v>
      </c>
      <c r="D21" s="21">
        <v>0</v>
      </c>
      <c r="E21" s="41">
        <f t="shared" si="0"/>
        <v>0</v>
      </c>
      <c r="F21" s="45" t="str">
        <f t="shared" si="1"/>
        <v>-</v>
      </c>
      <c r="G21" s="22">
        <f t="shared" si="3"/>
        <v>0</v>
      </c>
      <c r="H21" s="45" t="str">
        <f t="shared" si="5"/>
        <v>-</v>
      </c>
      <c r="I21" s="22">
        <f t="shared" si="4"/>
        <v>0</v>
      </c>
      <c r="J21" s="22">
        <f t="shared" si="8"/>
        <v>0</v>
      </c>
    </row>
    <row r="22" spans="2:10" ht="18" hidden="1">
      <c r="B22" s="12">
        <f t="shared" si="2"/>
        <v>16</v>
      </c>
      <c r="C22" s="13">
        <v>0</v>
      </c>
      <c r="D22" s="17">
        <v>0</v>
      </c>
      <c r="E22" s="40">
        <f t="shared" si="0"/>
        <v>0</v>
      </c>
      <c r="F22" s="42" t="str">
        <f t="shared" si="1"/>
        <v>-</v>
      </c>
      <c r="G22" s="18">
        <f t="shared" si="3"/>
        <v>0</v>
      </c>
      <c r="H22" s="42" t="str">
        <f t="shared" si="5"/>
        <v>-</v>
      </c>
      <c r="I22" s="18">
        <f t="shared" si="4"/>
        <v>0</v>
      </c>
      <c r="J22" s="18">
        <f t="shared" si="8"/>
        <v>0</v>
      </c>
    </row>
    <row r="23" spans="2:10" ht="18" hidden="1">
      <c r="B23" s="12">
        <f t="shared" si="2"/>
        <v>17</v>
      </c>
      <c r="C23" s="13">
        <v>0</v>
      </c>
      <c r="D23" s="17">
        <v>0</v>
      </c>
      <c r="E23" s="40">
        <f t="shared" si="0"/>
        <v>0</v>
      </c>
      <c r="F23" s="42" t="str">
        <f t="shared" si="1"/>
        <v>-</v>
      </c>
      <c r="G23" s="18">
        <f t="shared" si="3"/>
        <v>0</v>
      </c>
      <c r="H23" s="42" t="str">
        <f t="shared" si="5"/>
        <v>-</v>
      </c>
      <c r="I23" s="18">
        <f t="shared" si="4"/>
        <v>0</v>
      </c>
      <c r="J23" s="18">
        <f t="shared" si="8"/>
        <v>0</v>
      </c>
    </row>
    <row r="24" spans="2:10" ht="18" hidden="1">
      <c r="B24" s="12">
        <f t="shared" si="2"/>
        <v>18</v>
      </c>
      <c r="C24" s="13">
        <v>0</v>
      </c>
      <c r="D24" s="17">
        <v>0</v>
      </c>
      <c r="E24" s="40">
        <f t="shared" si="0"/>
        <v>0</v>
      </c>
      <c r="F24" s="42" t="str">
        <f t="shared" si="1"/>
        <v>-</v>
      </c>
      <c r="G24" s="18">
        <f t="shared" si="3"/>
        <v>0</v>
      </c>
      <c r="H24" s="42" t="str">
        <f t="shared" si="5"/>
        <v>-</v>
      </c>
      <c r="I24" s="18">
        <f t="shared" si="4"/>
        <v>0</v>
      </c>
      <c r="J24" s="18">
        <f t="shared" si="8"/>
        <v>0</v>
      </c>
    </row>
    <row r="25" spans="2:10" ht="18" hidden="1">
      <c r="B25" s="12">
        <f t="shared" si="2"/>
        <v>19</v>
      </c>
      <c r="C25" s="13">
        <v>0</v>
      </c>
      <c r="D25" s="17">
        <v>0</v>
      </c>
      <c r="E25" s="40">
        <f t="shared" si="0"/>
        <v>0</v>
      </c>
      <c r="F25" s="42" t="str">
        <f t="shared" si="1"/>
        <v>-</v>
      </c>
      <c r="G25" s="18">
        <f t="shared" si="3"/>
        <v>0</v>
      </c>
      <c r="H25" s="42" t="str">
        <f t="shared" si="5"/>
        <v>-</v>
      </c>
      <c r="I25" s="18">
        <f t="shared" si="4"/>
        <v>0</v>
      </c>
      <c r="J25" s="18">
        <f t="shared" si="8"/>
        <v>0</v>
      </c>
    </row>
    <row r="26" spans="2:10" ht="18" hidden="1">
      <c r="B26" s="12">
        <f t="shared" si="2"/>
        <v>20</v>
      </c>
      <c r="C26" s="13">
        <v>0</v>
      </c>
      <c r="D26" s="17">
        <v>0</v>
      </c>
      <c r="E26" s="40">
        <f t="shared" si="0"/>
        <v>0</v>
      </c>
      <c r="F26" s="42" t="str">
        <f t="shared" si="1"/>
        <v>-</v>
      </c>
      <c r="G26" s="18">
        <f t="shared" si="3"/>
        <v>0</v>
      </c>
      <c r="H26" s="42" t="str">
        <f t="shared" si="5"/>
        <v>-</v>
      </c>
      <c r="I26" s="18">
        <f t="shared" si="4"/>
        <v>0</v>
      </c>
      <c r="J26" s="18">
        <f t="shared" si="8"/>
        <v>0</v>
      </c>
    </row>
    <row r="27" spans="2:10" ht="18" hidden="1">
      <c r="B27" s="12">
        <f t="shared" si="2"/>
        <v>21</v>
      </c>
      <c r="C27" s="13">
        <v>0</v>
      </c>
      <c r="D27" s="17">
        <v>0</v>
      </c>
      <c r="E27" s="40">
        <f t="shared" si="0"/>
        <v>0</v>
      </c>
      <c r="F27" s="42" t="str">
        <f t="shared" si="1"/>
        <v>-</v>
      </c>
      <c r="G27" s="18">
        <f t="shared" si="3"/>
        <v>0</v>
      </c>
      <c r="H27" s="42" t="str">
        <f t="shared" si="5"/>
        <v>-</v>
      </c>
      <c r="I27" s="18">
        <f t="shared" si="4"/>
        <v>0</v>
      </c>
      <c r="J27" s="18">
        <f t="shared" si="8"/>
        <v>0</v>
      </c>
    </row>
    <row r="28" spans="2:10" ht="18" hidden="1">
      <c r="B28" s="12">
        <f t="shared" si="2"/>
        <v>22</v>
      </c>
      <c r="C28" s="13">
        <v>0</v>
      </c>
      <c r="D28" s="17">
        <v>0</v>
      </c>
      <c r="E28" s="40">
        <f t="shared" si="0"/>
        <v>0</v>
      </c>
      <c r="F28" s="42" t="str">
        <f t="shared" si="1"/>
        <v>-</v>
      </c>
      <c r="G28" s="18">
        <f t="shared" si="3"/>
        <v>0</v>
      </c>
      <c r="H28" s="42" t="str">
        <f t="shared" si="5"/>
        <v>-</v>
      </c>
      <c r="I28" s="18">
        <f t="shared" si="4"/>
        <v>0</v>
      </c>
      <c r="J28" s="18">
        <f t="shared" si="8"/>
        <v>0</v>
      </c>
    </row>
    <row r="29" spans="2:10" ht="18" hidden="1">
      <c r="B29" s="12">
        <f t="shared" si="2"/>
        <v>23</v>
      </c>
      <c r="C29" s="13">
        <v>0</v>
      </c>
      <c r="D29" s="17">
        <v>0</v>
      </c>
      <c r="E29" s="40">
        <f t="shared" si="0"/>
        <v>0</v>
      </c>
      <c r="F29" s="42" t="str">
        <f t="shared" si="1"/>
        <v>-</v>
      </c>
      <c r="G29" s="18">
        <f t="shared" si="3"/>
        <v>0</v>
      </c>
      <c r="H29" s="42" t="str">
        <f t="shared" si="5"/>
        <v>-</v>
      </c>
      <c r="I29" s="18">
        <f t="shared" si="4"/>
        <v>0</v>
      </c>
      <c r="J29" s="18">
        <f t="shared" si="8"/>
        <v>0</v>
      </c>
    </row>
    <row r="30" spans="2:10" ht="18" hidden="1">
      <c r="B30" s="12">
        <f t="shared" si="2"/>
        <v>24</v>
      </c>
      <c r="C30" s="13">
        <v>0</v>
      </c>
      <c r="D30" s="17">
        <v>0</v>
      </c>
      <c r="E30" s="40">
        <f t="shared" si="0"/>
        <v>0</v>
      </c>
      <c r="F30" s="42" t="str">
        <f t="shared" si="1"/>
        <v>-</v>
      </c>
      <c r="G30" s="18">
        <f t="shared" si="3"/>
        <v>0</v>
      </c>
      <c r="H30" s="42" t="str">
        <f t="shared" si="5"/>
        <v>-</v>
      </c>
      <c r="I30" s="18">
        <f t="shared" si="4"/>
        <v>0</v>
      </c>
      <c r="J30" s="18">
        <f t="shared" si="8"/>
        <v>0</v>
      </c>
    </row>
    <row r="31" spans="2:10" ht="18" hidden="1">
      <c r="B31" s="12">
        <f t="shared" si="2"/>
        <v>25</v>
      </c>
      <c r="C31" s="13">
        <v>0</v>
      </c>
      <c r="D31" s="17">
        <v>0</v>
      </c>
      <c r="E31" s="40">
        <f t="shared" si="0"/>
        <v>0</v>
      </c>
      <c r="F31" s="42" t="str">
        <f t="shared" si="1"/>
        <v>-</v>
      </c>
      <c r="G31" s="18">
        <f t="shared" si="3"/>
        <v>0</v>
      </c>
      <c r="H31" s="42" t="str">
        <f t="shared" si="5"/>
        <v>-</v>
      </c>
      <c r="I31" s="18">
        <f t="shared" si="4"/>
        <v>0</v>
      </c>
      <c r="J31" s="18">
        <f t="shared" si="8"/>
        <v>0</v>
      </c>
    </row>
    <row r="32" spans="2:10" ht="18" hidden="1">
      <c r="B32" s="12">
        <f t="shared" si="2"/>
        <v>26</v>
      </c>
      <c r="C32" s="13">
        <v>0</v>
      </c>
      <c r="D32" s="17">
        <v>0</v>
      </c>
      <c r="E32" s="40">
        <f t="shared" si="0"/>
        <v>0</v>
      </c>
      <c r="F32" s="42" t="str">
        <f t="shared" si="1"/>
        <v>-</v>
      </c>
      <c r="G32" s="18">
        <f t="shared" si="3"/>
        <v>0</v>
      </c>
      <c r="H32" s="42" t="str">
        <f t="shared" si="5"/>
        <v>-</v>
      </c>
      <c r="I32" s="18">
        <f t="shared" si="4"/>
        <v>0</v>
      </c>
      <c r="J32" s="18">
        <f t="shared" si="8"/>
        <v>0</v>
      </c>
    </row>
    <row r="33" spans="2:10" ht="18" hidden="1">
      <c r="B33" s="12">
        <f t="shared" si="2"/>
        <v>27</v>
      </c>
      <c r="C33" s="13">
        <v>0</v>
      </c>
      <c r="D33" s="17">
        <v>0</v>
      </c>
      <c r="E33" s="40">
        <f t="shared" si="0"/>
        <v>0</v>
      </c>
      <c r="F33" s="42" t="str">
        <f t="shared" si="1"/>
        <v>-</v>
      </c>
      <c r="G33" s="18">
        <f t="shared" si="3"/>
        <v>0</v>
      </c>
      <c r="H33" s="42" t="str">
        <f t="shared" si="5"/>
        <v>-</v>
      </c>
      <c r="I33" s="18">
        <f t="shared" si="4"/>
        <v>0</v>
      </c>
      <c r="J33" s="18">
        <f t="shared" si="8"/>
        <v>0</v>
      </c>
    </row>
    <row r="34" spans="2:10" ht="18" hidden="1">
      <c r="B34" s="12">
        <f t="shared" si="2"/>
        <v>28</v>
      </c>
      <c r="C34" s="13">
        <v>0</v>
      </c>
      <c r="D34" s="17">
        <v>0</v>
      </c>
      <c r="E34" s="40">
        <f t="shared" si="0"/>
        <v>0</v>
      </c>
      <c r="F34" s="42" t="str">
        <f t="shared" si="1"/>
        <v>-</v>
      </c>
      <c r="G34" s="18">
        <f t="shared" si="3"/>
        <v>0</v>
      </c>
      <c r="H34" s="42" t="str">
        <f t="shared" si="5"/>
        <v>-</v>
      </c>
      <c r="I34" s="18">
        <f t="shared" si="4"/>
        <v>0</v>
      </c>
      <c r="J34" s="18">
        <f t="shared" si="8"/>
        <v>0</v>
      </c>
    </row>
    <row r="35" spans="2:10" ht="18" hidden="1">
      <c r="B35" s="12">
        <f t="shared" si="2"/>
        <v>29</v>
      </c>
      <c r="C35" s="13">
        <v>0</v>
      </c>
      <c r="D35" s="17">
        <v>0</v>
      </c>
      <c r="E35" s="40">
        <f t="shared" si="0"/>
        <v>0</v>
      </c>
      <c r="F35" s="42" t="str">
        <f t="shared" si="1"/>
        <v>-</v>
      </c>
      <c r="G35" s="18">
        <f t="shared" si="3"/>
        <v>0</v>
      </c>
      <c r="H35" s="42" t="str">
        <f t="shared" si="5"/>
        <v>-</v>
      </c>
      <c r="I35" s="18">
        <f t="shared" si="4"/>
        <v>0</v>
      </c>
      <c r="J35" s="18">
        <f t="shared" si="8"/>
        <v>0</v>
      </c>
    </row>
    <row r="36" spans="2:10" ht="18" hidden="1">
      <c r="B36" s="12">
        <f t="shared" si="2"/>
        <v>30</v>
      </c>
      <c r="C36" s="13">
        <v>0</v>
      </c>
      <c r="D36" s="17">
        <v>0</v>
      </c>
      <c r="E36" s="40">
        <f t="shared" si="0"/>
        <v>0</v>
      </c>
      <c r="F36" s="42" t="str">
        <f t="shared" si="1"/>
        <v>-</v>
      </c>
      <c r="G36" s="18">
        <f t="shared" si="3"/>
        <v>0</v>
      </c>
      <c r="H36" s="42" t="str">
        <f t="shared" si="5"/>
        <v>-</v>
      </c>
      <c r="I36" s="18">
        <f t="shared" si="4"/>
        <v>0</v>
      </c>
      <c r="J36" s="18">
        <f t="shared" si="8"/>
        <v>0</v>
      </c>
    </row>
    <row r="37" spans="2:10" ht="18" hidden="1">
      <c r="B37" s="12">
        <f t="shared" si="2"/>
        <v>31</v>
      </c>
      <c r="C37" s="13">
        <v>0</v>
      </c>
      <c r="D37" s="17">
        <v>0</v>
      </c>
      <c r="E37" s="40">
        <f t="shared" si="0"/>
        <v>0</v>
      </c>
      <c r="F37" s="42" t="str">
        <f t="shared" si="1"/>
        <v>-</v>
      </c>
      <c r="G37" s="18">
        <f t="shared" si="3"/>
        <v>0</v>
      </c>
      <c r="H37" s="42" t="str">
        <f t="shared" si="5"/>
        <v>-</v>
      </c>
      <c r="I37" s="18">
        <f t="shared" si="4"/>
        <v>0</v>
      </c>
      <c r="J37" s="18">
        <f t="shared" si="8"/>
        <v>0</v>
      </c>
    </row>
    <row r="38" spans="2:10" ht="18" hidden="1">
      <c r="B38" s="12">
        <f t="shared" si="2"/>
        <v>32</v>
      </c>
      <c r="C38" s="13">
        <v>0</v>
      </c>
      <c r="D38" s="17">
        <v>0</v>
      </c>
      <c r="E38" s="40">
        <f aca="true" t="shared" si="9" ref="E38:E56">C38-D38</f>
        <v>0</v>
      </c>
      <c r="F38" s="42" t="str">
        <f aca="true" t="shared" si="10" ref="F38:F56">IF(B38&lt;=$C$3,POWER((1+$C$4),(B38*-1)),"-")</f>
        <v>-</v>
      </c>
      <c r="G38" s="18">
        <f t="shared" si="3"/>
        <v>0</v>
      </c>
      <c r="H38" s="42" t="str">
        <f t="shared" si="5"/>
        <v>-</v>
      </c>
      <c r="I38" s="18">
        <f t="shared" si="4"/>
        <v>0</v>
      </c>
      <c r="J38" s="18">
        <f t="shared" si="8"/>
        <v>0</v>
      </c>
    </row>
    <row r="39" spans="2:10" ht="18" hidden="1">
      <c r="B39" s="12">
        <f aca="true" t="shared" si="11" ref="B39:B56">B38+1</f>
        <v>33</v>
      </c>
      <c r="C39" s="13">
        <v>0</v>
      </c>
      <c r="D39" s="17">
        <v>0</v>
      </c>
      <c r="E39" s="40">
        <f t="shared" si="9"/>
        <v>0</v>
      </c>
      <c r="F39" s="42" t="str">
        <f t="shared" si="10"/>
        <v>-</v>
      </c>
      <c r="G39" s="18">
        <f aca="true" t="shared" si="12" ref="G39:G56">PV($C$4,B39,0,E39)*-1</f>
        <v>0</v>
      </c>
      <c r="H39" s="42" t="str">
        <f t="shared" si="5"/>
        <v>-</v>
      </c>
      <c r="I39" s="18">
        <f aca="true" t="shared" si="13" ref="I39:I56">PV($G$59,B39,0,E39)*-1</f>
        <v>0</v>
      </c>
      <c r="J39" s="18">
        <f t="shared" si="8"/>
        <v>0</v>
      </c>
    </row>
    <row r="40" spans="2:10" ht="18" hidden="1">
      <c r="B40" s="12">
        <f t="shared" si="11"/>
        <v>34</v>
      </c>
      <c r="C40" s="13">
        <v>0</v>
      </c>
      <c r="D40" s="17">
        <v>0</v>
      </c>
      <c r="E40" s="40">
        <f t="shared" si="9"/>
        <v>0</v>
      </c>
      <c r="F40" s="42" t="str">
        <f t="shared" si="10"/>
        <v>-</v>
      </c>
      <c r="G40" s="18">
        <f t="shared" si="12"/>
        <v>0</v>
      </c>
      <c r="H40" s="42" t="str">
        <f t="shared" si="5"/>
        <v>-</v>
      </c>
      <c r="I40" s="18">
        <f t="shared" si="13"/>
        <v>0</v>
      </c>
      <c r="J40" s="18">
        <f t="shared" si="8"/>
        <v>0</v>
      </c>
    </row>
    <row r="41" spans="2:10" ht="18" hidden="1">
      <c r="B41" s="12">
        <f t="shared" si="11"/>
        <v>35</v>
      </c>
      <c r="C41" s="13">
        <v>0</v>
      </c>
      <c r="D41" s="17">
        <v>0</v>
      </c>
      <c r="E41" s="40">
        <f t="shared" si="9"/>
        <v>0</v>
      </c>
      <c r="F41" s="42" t="str">
        <f t="shared" si="10"/>
        <v>-</v>
      </c>
      <c r="G41" s="18">
        <f t="shared" si="12"/>
        <v>0</v>
      </c>
      <c r="H41" s="42" t="str">
        <f t="shared" si="5"/>
        <v>-</v>
      </c>
      <c r="I41" s="18">
        <f t="shared" si="13"/>
        <v>0</v>
      </c>
      <c r="J41" s="18">
        <f t="shared" si="8"/>
        <v>0</v>
      </c>
    </row>
    <row r="42" spans="2:10" ht="18" hidden="1">
      <c r="B42" s="12">
        <f t="shared" si="11"/>
        <v>36</v>
      </c>
      <c r="C42" s="13">
        <v>0</v>
      </c>
      <c r="D42" s="17">
        <v>0</v>
      </c>
      <c r="E42" s="40">
        <f t="shared" si="9"/>
        <v>0</v>
      </c>
      <c r="F42" s="42" t="str">
        <f t="shared" si="10"/>
        <v>-</v>
      </c>
      <c r="G42" s="18">
        <f t="shared" si="12"/>
        <v>0</v>
      </c>
      <c r="H42" s="42" t="str">
        <f t="shared" si="5"/>
        <v>-</v>
      </c>
      <c r="I42" s="18">
        <f t="shared" si="13"/>
        <v>0</v>
      </c>
      <c r="J42" s="18">
        <f t="shared" si="8"/>
        <v>0</v>
      </c>
    </row>
    <row r="43" spans="2:10" ht="18" hidden="1">
      <c r="B43" s="12">
        <f t="shared" si="11"/>
        <v>37</v>
      </c>
      <c r="C43" s="13">
        <v>0</v>
      </c>
      <c r="D43" s="17">
        <v>0</v>
      </c>
      <c r="E43" s="40">
        <f t="shared" si="9"/>
        <v>0</v>
      </c>
      <c r="F43" s="42" t="str">
        <f t="shared" si="10"/>
        <v>-</v>
      </c>
      <c r="G43" s="18">
        <f t="shared" si="12"/>
        <v>0</v>
      </c>
      <c r="H43" s="42" t="str">
        <f t="shared" si="5"/>
        <v>-</v>
      </c>
      <c r="I43" s="18">
        <f t="shared" si="13"/>
        <v>0</v>
      </c>
      <c r="J43" s="18">
        <f t="shared" si="8"/>
        <v>0</v>
      </c>
    </row>
    <row r="44" spans="2:10" ht="18" hidden="1">
      <c r="B44" s="12">
        <f t="shared" si="11"/>
        <v>38</v>
      </c>
      <c r="C44" s="13">
        <v>0</v>
      </c>
      <c r="D44" s="17">
        <v>0</v>
      </c>
      <c r="E44" s="40">
        <f t="shared" si="9"/>
        <v>0</v>
      </c>
      <c r="F44" s="42" t="str">
        <f t="shared" si="10"/>
        <v>-</v>
      </c>
      <c r="G44" s="18">
        <f t="shared" si="12"/>
        <v>0</v>
      </c>
      <c r="H44" s="42" t="str">
        <f t="shared" si="5"/>
        <v>-</v>
      </c>
      <c r="I44" s="18">
        <f t="shared" si="13"/>
        <v>0</v>
      </c>
      <c r="J44" s="18">
        <f t="shared" si="8"/>
        <v>0</v>
      </c>
    </row>
    <row r="45" spans="2:10" ht="18" hidden="1">
      <c r="B45" s="12">
        <f t="shared" si="11"/>
        <v>39</v>
      </c>
      <c r="C45" s="13">
        <v>0</v>
      </c>
      <c r="D45" s="17">
        <v>0</v>
      </c>
      <c r="E45" s="40">
        <f t="shared" si="9"/>
        <v>0</v>
      </c>
      <c r="F45" s="42" t="str">
        <f t="shared" si="10"/>
        <v>-</v>
      </c>
      <c r="G45" s="18">
        <f t="shared" si="12"/>
        <v>0</v>
      </c>
      <c r="H45" s="42" t="str">
        <f t="shared" si="5"/>
        <v>-</v>
      </c>
      <c r="I45" s="18">
        <f t="shared" si="13"/>
        <v>0</v>
      </c>
      <c r="J45" s="18">
        <f t="shared" si="8"/>
        <v>0</v>
      </c>
    </row>
    <row r="46" spans="2:10" ht="18" hidden="1">
      <c r="B46" s="12">
        <f t="shared" si="11"/>
        <v>40</v>
      </c>
      <c r="C46" s="13">
        <v>0</v>
      </c>
      <c r="D46" s="17">
        <v>0</v>
      </c>
      <c r="E46" s="40">
        <f t="shared" si="9"/>
        <v>0</v>
      </c>
      <c r="F46" s="42" t="str">
        <f t="shared" si="10"/>
        <v>-</v>
      </c>
      <c r="G46" s="18">
        <f t="shared" si="12"/>
        <v>0</v>
      </c>
      <c r="H46" s="42" t="str">
        <f t="shared" si="5"/>
        <v>-</v>
      </c>
      <c r="I46" s="18">
        <f t="shared" si="13"/>
        <v>0</v>
      </c>
      <c r="J46" s="18">
        <f t="shared" si="8"/>
        <v>0</v>
      </c>
    </row>
    <row r="47" spans="2:10" ht="18" hidden="1">
      <c r="B47" s="12">
        <f t="shared" si="11"/>
        <v>41</v>
      </c>
      <c r="C47" s="13">
        <v>0</v>
      </c>
      <c r="D47" s="17">
        <v>0</v>
      </c>
      <c r="E47" s="40">
        <f t="shared" si="9"/>
        <v>0</v>
      </c>
      <c r="F47" s="42" t="str">
        <f t="shared" si="10"/>
        <v>-</v>
      </c>
      <c r="G47" s="18">
        <f t="shared" si="12"/>
        <v>0</v>
      </c>
      <c r="H47" s="42" t="str">
        <f t="shared" si="5"/>
        <v>-</v>
      </c>
      <c r="I47" s="18">
        <f t="shared" si="13"/>
        <v>0</v>
      </c>
      <c r="J47" s="18">
        <f t="shared" si="8"/>
        <v>0</v>
      </c>
    </row>
    <row r="48" spans="2:10" ht="18" hidden="1">
      <c r="B48" s="12">
        <f t="shared" si="11"/>
        <v>42</v>
      </c>
      <c r="C48" s="13">
        <v>0</v>
      </c>
      <c r="D48" s="17">
        <v>0</v>
      </c>
      <c r="E48" s="40">
        <f t="shared" si="9"/>
        <v>0</v>
      </c>
      <c r="F48" s="42" t="str">
        <f t="shared" si="10"/>
        <v>-</v>
      </c>
      <c r="G48" s="18">
        <f t="shared" si="12"/>
        <v>0</v>
      </c>
      <c r="H48" s="42" t="str">
        <f t="shared" si="5"/>
        <v>-</v>
      </c>
      <c r="I48" s="18">
        <f t="shared" si="13"/>
        <v>0</v>
      </c>
      <c r="J48" s="18">
        <f t="shared" si="8"/>
        <v>0</v>
      </c>
    </row>
    <row r="49" spans="2:10" ht="18" hidden="1">
      <c r="B49" s="12">
        <f t="shared" si="11"/>
        <v>43</v>
      </c>
      <c r="C49" s="13">
        <v>0</v>
      </c>
      <c r="D49" s="17">
        <v>0</v>
      </c>
      <c r="E49" s="40">
        <f t="shared" si="9"/>
        <v>0</v>
      </c>
      <c r="F49" s="42" t="str">
        <f t="shared" si="10"/>
        <v>-</v>
      </c>
      <c r="G49" s="18">
        <f t="shared" si="12"/>
        <v>0</v>
      </c>
      <c r="H49" s="42" t="str">
        <f t="shared" si="5"/>
        <v>-</v>
      </c>
      <c r="I49" s="18">
        <f t="shared" si="13"/>
        <v>0</v>
      </c>
      <c r="J49" s="18">
        <f t="shared" si="8"/>
        <v>0</v>
      </c>
    </row>
    <row r="50" spans="2:10" ht="18" hidden="1">
      <c r="B50" s="12">
        <f t="shared" si="11"/>
        <v>44</v>
      </c>
      <c r="C50" s="13">
        <v>0</v>
      </c>
      <c r="D50" s="17">
        <v>0</v>
      </c>
      <c r="E50" s="40">
        <f t="shared" si="9"/>
        <v>0</v>
      </c>
      <c r="F50" s="42" t="str">
        <f t="shared" si="10"/>
        <v>-</v>
      </c>
      <c r="G50" s="18">
        <f t="shared" si="12"/>
        <v>0</v>
      </c>
      <c r="H50" s="42" t="str">
        <f t="shared" si="5"/>
        <v>-</v>
      </c>
      <c r="I50" s="18">
        <f t="shared" si="13"/>
        <v>0</v>
      </c>
      <c r="J50" s="18">
        <f t="shared" si="8"/>
        <v>0</v>
      </c>
    </row>
    <row r="51" spans="2:10" ht="18" hidden="1">
      <c r="B51" s="12">
        <f t="shared" si="11"/>
        <v>45</v>
      </c>
      <c r="C51" s="13">
        <v>0</v>
      </c>
      <c r="D51" s="17">
        <v>0</v>
      </c>
      <c r="E51" s="40">
        <f t="shared" si="9"/>
        <v>0</v>
      </c>
      <c r="F51" s="42" t="str">
        <f t="shared" si="10"/>
        <v>-</v>
      </c>
      <c r="G51" s="18">
        <f t="shared" si="12"/>
        <v>0</v>
      </c>
      <c r="H51" s="42" t="str">
        <f t="shared" si="5"/>
        <v>-</v>
      </c>
      <c r="I51" s="18">
        <f t="shared" si="13"/>
        <v>0</v>
      </c>
      <c r="J51" s="18">
        <f t="shared" si="8"/>
        <v>0</v>
      </c>
    </row>
    <row r="52" spans="2:10" ht="18" hidden="1">
      <c r="B52" s="12">
        <f t="shared" si="11"/>
        <v>46</v>
      </c>
      <c r="C52" s="13">
        <v>0</v>
      </c>
      <c r="D52" s="17">
        <v>0</v>
      </c>
      <c r="E52" s="40">
        <f t="shared" si="9"/>
        <v>0</v>
      </c>
      <c r="F52" s="42" t="str">
        <f t="shared" si="10"/>
        <v>-</v>
      </c>
      <c r="G52" s="18">
        <f t="shared" si="12"/>
        <v>0</v>
      </c>
      <c r="H52" s="42" t="str">
        <f t="shared" si="5"/>
        <v>-</v>
      </c>
      <c r="I52" s="18">
        <f t="shared" si="13"/>
        <v>0</v>
      </c>
      <c r="J52" s="18">
        <f t="shared" si="8"/>
        <v>0</v>
      </c>
    </row>
    <row r="53" spans="2:10" ht="18" hidden="1">
      <c r="B53" s="12">
        <f t="shared" si="11"/>
        <v>47</v>
      </c>
      <c r="C53" s="13">
        <v>0</v>
      </c>
      <c r="D53" s="17">
        <v>0</v>
      </c>
      <c r="E53" s="40">
        <f t="shared" si="9"/>
        <v>0</v>
      </c>
      <c r="F53" s="42" t="str">
        <f t="shared" si="10"/>
        <v>-</v>
      </c>
      <c r="G53" s="18">
        <f t="shared" si="12"/>
        <v>0</v>
      </c>
      <c r="H53" s="42" t="str">
        <f t="shared" si="5"/>
        <v>-</v>
      </c>
      <c r="I53" s="18">
        <f t="shared" si="13"/>
        <v>0</v>
      </c>
      <c r="J53" s="18">
        <f t="shared" si="8"/>
        <v>0</v>
      </c>
    </row>
    <row r="54" spans="2:10" ht="18" hidden="1">
      <c r="B54" s="12">
        <f t="shared" si="11"/>
        <v>48</v>
      </c>
      <c r="C54" s="13">
        <v>0</v>
      </c>
      <c r="D54" s="17">
        <v>0</v>
      </c>
      <c r="E54" s="40">
        <f t="shared" si="9"/>
        <v>0</v>
      </c>
      <c r="F54" s="42" t="str">
        <f t="shared" si="10"/>
        <v>-</v>
      </c>
      <c r="G54" s="18">
        <f t="shared" si="12"/>
        <v>0</v>
      </c>
      <c r="H54" s="42" t="str">
        <f t="shared" si="5"/>
        <v>-</v>
      </c>
      <c r="I54" s="18">
        <f t="shared" si="13"/>
        <v>0</v>
      </c>
      <c r="J54" s="18">
        <f t="shared" si="8"/>
        <v>0</v>
      </c>
    </row>
    <row r="55" spans="2:10" ht="18" hidden="1">
      <c r="B55" s="12">
        <f t="shared" si="11"/>
        <v>49</v>
      </c>
      <c r="C55" s="13">
        <v>0</v>
      </c>
      <c r="D55" s="17">
        <v>0</v>
      </c>
      <c r="E55" s="40">
        <f t="shared" si="9"/>
        <v>0</v>
      </c>
      <c r="F55" s="42" t="str">
        <f t="shared" si="10"/>
        <v>-</v>
      </c>
      <c r="G55" s="18">
        <f t="shared" si="12"/>
        <v>0</v>
      </c>
      <c r="H55" s="42" t="str">
        <f t="shared" si="5"/>
        <v>-</v>
      </c>
      <c r="I55" s="18">
        <f t="shared" si="13"/>
        <v>0</v>
      </c>
      <c r="J55" s="18">
        <f t="shared" si="8"/>
        <v>0</v>
      </c>
    </row>
    <row r="56" spans="2:10" ht="18.75" hidden="1" thickBot="1">
      <c r="B56" s="19">
        <f t="shared" si="11"/>
        <v>50</v>
      </c>
      <c r="C56" s="20">
        <v>0</v>
      </c>
      <c r="D56" s="21">
        <v>0</v>
      </c>
      <c r="E56" s="41">
        <f t="shared" si="9"/>
        <v>0</v>
      </c>
      <c r="F56" s="45" t="str">
        <f t="shared" si="10"/>
        <v>-</v>
      </c>
      <c r="G56" s="22">
        <f t="shared" si="12"/>
        <v>0</v>
      </c>
      <c r="H56" s="45" t="str">
        <f t="shared" si="5"/>
        <v>-</v>
      </c>
      <c r="I56" s="22">
        <f t="shared" si="13"/>
        <v>0</v>
      </c>
      <c r="J56" s="22">
        <f t="shared" si="8"/>
        <v>0</v>
      </c>
    </row>
    <row r="57" spans="1:10" ht="18.75" thickBot="1">
      <c r="A57" t="s">
        <v>20</v>
      </c>
      <c r="B57" s="28" t="s">
        <v>0</v>
      </c>
      <c r="C57" s="32"/>
      <c r="D57" s="32"/>
      <c r="E57" s="32"/>
      <c r="F57" s="32"/>
      <c r="G57" s="47">
        <f>SUM(G6:G56)</f>
        <v>-5.403671821113676E-08</v>
      </c>
      <c r="H57" s="43"/>
      <c r="I57" s="48">
        <f>SUM(I6:I56)</f>
        <v>1.595026333234273E-08</v>
      </c>
      <c r="J57" s="4"/>
    </row>
    <row r="58" spans="2:10" ht="18.75" thickBot="1">
      <c r="B58" s="27" t="s">
        <v>17</v>
      </c>
      <c r="C58" s="30"/>
      <c r="D58" s="30"/>
      <c r="E58" s="30"/>
      <c r="F58" s="30"/>
      <c r="G58" s="31">
        <f>J7</f>
        <v>-1.4278495261164171E-08</v>
      </c>
      <c r="H58" s="35"/>
      <c r="I58" s="35"/>
      <c r="J58" s="4"/>
    </row>
    <row r="59" spans="1:10" ht="18.75" thickBot="1">
      <c r="A59" t="s">
        <v>21</v>
      </c>
      <c r="B59" s="29" t="s">
        <v>1</v>
      </c>
      <c r="C59" s="23"/>
      <c r="D59" s="23"/>
      <c r="E59" s="23"/>
      <c r="F59" s="23"/>
      <c r="G59" s="24">
        <f>IRR(E6:E56)</f>
        <v>0.14999999999818872</v>
      </c>
      <c r="H59" s="36"/>
      <c r="I59" s="36"/>
      <c r="J59" s="4"/>
    </row>
    <row r="60" spans="2:10" ht="18.75" thickBot="1">
      <c r="B60" s="28" t="s">
        <v>2</v>
      </c>
      <c r="C60" s="32"/>
      <c r="D60" s="32"/>
      <c r="E60" s="32"/>
      <c r="F60" s="32"/>
      <c r="G60" s="33">
        <f>NPER(C4,G62,G6,0)</f>
        <v>6.0000000000461515</v>
      </c>
      <c r="H60" s="37"/>
      <c r="I60" s="37"/>
      <c r="J60" s="4"/>
    </row>
    <row r="61" spans="2:9" ht="12.75" hidden="1">
      <c r="B61" s="25" t="s">
        <v>5</v>
      </c>
      <c r="G61" s="26">
        <f>SUM(G7:G56)</f>
        <v>10999.999999945963</v>
      </c>
      <c r="H61" s="26"/>
      <c r="I61" s="26"/>
    </row>
    <row r="62" spans="2:9" ht="12.75" hidden="1">
      <c r="B62" s="25" t="s">
        <v>6</v>
      </c>
      <c r="G62" s="1">
        <f>PMT(C4,C3,G61,0)*-1</f>
        <v>2906.6059722269397</v>
      </c>
      <c r="H62" s="1"/>
      <c r="I62" s="1"/>
    </row>
    <row r="64" ht="18">
      <c r="B64" s="46" t="s">
        <v>15</v>
      </c>
    </row>
    <row r="65" spans="2:7" ht="78" customHeight="1">
      <c r="B65" s="182" t="s">
        <v>24</v>
      </c>
      <c r="C65" s="182"/>
      <c r="D65" s="182"/>
      <c r="E65" s="182"/>
      <c r="F65" s="182"/>
      <c r="G65" s="182"/>
    </row>
    <row r="66" spans="1:7" ht="57" customHeight="1">
      <c r="A66" s="50" t="s">
        <v>25</v>
      </c>
      <c r="B66" s="182" t="s">
        <v>26</v>
      </c>
      <c r="C66" s="182"/>
      <c r="D66" s="182"/>
      <c r="E66" s="182"/>
      <c r="F66" s="182"/>
      <c r="G66" s="182"/>
    </row>
    <row r="67" spans="2:3" ht="12.75">
      <c r="B67" s="2"/>
      <c r="C67" s="2"/>
    </row>
  </sheetData>
  <sheetProtection/>
  <mergeCells count="3">
    <mergeCell ref="B1:D1"/>
    <mergeCell ref="B65:G65"/>
    <mergeCell ref="B66:G66"/>
  </mergeCells>
  <printOptions/>
  <pageMargins left="0.7874015748031497" right="0.3937007874015748" top="0.984251968503937" bottom="0.984251968503937" header="0" footer="0"/>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L67"/>
  <sheetViews>
    <sheetView zoomScale="140" zoomScaleNormal="140" zoomScalePageLayoutView="0" workbookViewId="0" topLeftCell="A5">
      <selection activeCell="C12" sqref="C12"/>
    </sheetView>
  </sheetViews>
  <sheetFormatPr defaultColWidth="9.140625" defaultRowHeight="12.75"/>
  <cols>
    <col min="1" max="1" width="4.8515625" style="0" customWidth="1"/>
    <col min="2" max="2" width="9.28125" style="0" customWidth="1"/>
    <col min="3" max="3" width="16.140625" style="0" customWidth="1"/>
    <col min="4" max="4" width="20.7109375" style="0" customWidth="1"/>
    <col min="5" max="5" width="28.28125" style="0" customWidth="1"/>
    <col min="6" max="6" width="27.7109375" style="0" customWidth="1"/>
    <col min="7" max="7" width="28.28125" style="0" customWidth="1"/>
    <col min="8" max="8" width="24.7109375" style="0" hidden="1" customWidth="1"/>
    <col min="9" max="9" width="24.8515625" style="0" customWidth="1"/>
    <col min="10" max="10" width="24.140625" style="0" hidden="1" customWidth="1"/>
  </cols>
  <sheetData>
    <row r="1" spans="2:4" ht="18">
      <c r="B1" s="180" t="s">
        <v>27</v>
      </c>
      <c r="C1" s="181"/>
      <c r="D1" s="181"/>
    </row>
    <row r="2" ht="18">
      <c r="B2" s="38"/>
    </row>
    <row r="3" spans="2:3" ht="15.75">
      <c r="B3" s="5" t="s">
        <v>7</v>
      </c>
      <c r="C3" s="6">
        <v>6</v>
      </c>
    </row>
    <row r="4" spans="2:3" ht="16.5" thickBot="1">
      <c r="B4" s="5" t="s">
        <v>8</v>
      </c>
      <c r="C4" s="7">
        <v>0.15</v>
      </c>
    </row>
    <row r="5" spans="2:10" ht="64.5" customHeight="1" thickBot="1">
      <c r="B5" s="8" t="s">
        <v>9</v>
      </c>
      <c r="C5" s="9" t="s">
        <v>10</v>
      </c>
      <c r="D5" s="10" t="s">
        <v>11</v>
      </c>
      <c r="E5" s="8" t="s">
        <v>4</v>
      </c>
      <c r="F5" s="11" t="s">
        <v>13</v>
      </c>
      <c r="G5" s="8" t="s">
        <v>16</v>
      </c>
      <c r="H5" s="8" t="s">
        <v>14</v>
      </c>
      <c r="I5" s="11" t="str">
        <f>CONCATENATE("Nutidsværdien ved den interne rente (IRR) ",(ROUND(G59,4)*100)," %")</f>
        <v>Nutidsværdien ved den interne rente (IRR) 15 %</v>
      </c>
      <c r="J5" s="11" t="s">
        <v>12</v>
      </c>
    </row>
    <row r="6" spans="2:10" ht="18">
      <c r="B6" s="16">
        <v>0</v>
      </c>
      <c r="C6" s="34">
        <v>0</v>
      </c>
      <c r="D6" s="14">
        <f>3000+1000+2000+5000</f>
        <v>11000</v>
      </c>
      <c r="E6" s="39">
        <f aca="true" t="shared" si="0" ref="E6:E56">C6-D6</f>
        <v>-11000</v>
      </c>
      <c r="F6" s="44">
        <f aca="true" t="shared" si="1" ref="F6:F56">IF(B6&lt;=$C$3,POWER((1+$C$4),(B6*-1)),"-")</f>
        <v>1</v>
      </c>
      <c r="G6" s="15">
        <f>E6</f>
        <v>-11000</v>
      </c>
      <c r="H6" s="44">
        <f>IF(B6&lt;=$C$3,POWER((1+$G$59),(B6*-1)),"-")</f>
        <v>1</v>
      </c>
      <c r="I6" s="15">
        <f>G6</f>
        <v>-11000</v>
      </c>
      <c r="J6" s="16"/>
    </row>
    <row r="7" spans="2:10" ht="18">
      <c r="B7" s="12">
        <f aca="true" t="shared" si="2" ref="B7:B56">B6+1</f>
        <v>1</v>
      </c>
      <c r="C7" s="13">
        <v>2000</v>
      </c>
      <c r="D7" s="17">
        <v>1272.09832</v>
      </c>
      <c r="E7" s="40">
        <f t="shared" si="0"/>
        <v>727.9016799999999</v>
      </c>
      <c r="F7" s="42">
        <f t="shared" si="1"/>
        <v>0.8695652173913044</v>
      </c>
      <c r="G7" s="18">
        <f aca="true" t="shared" si="3" ref="G7:G56">PV($C$4,B7,0,E7)*-1</f>
        <v>632.9579826086956</v>
      </c>
      <c r="H7" s="42">
        <f>IF(B7&lt;=$C$3,POWER((1+$G$59),(B7*-1)),"-")</f>
        <v>0.8695652174480162</v>
      </c>
      <c r="I7" s="18">
        <f aca="true" t="shared" si="4" ref="I7:I56">PV($G$59,B7,0,E7)*-1</f>
        <v>632.9579826499762</v>
      </c>
      <c r="J7" s="18">
        <f>PMT($C$4,$C$3,$G$57)*-1</f>
        <v>-7.925951528270028E-07</v>
      </c>
    </row>
    <row r="8" spans="2:10" ht="18">
      <c r="B8" s="12">
        <f t="shared" si="2"/>
        <v>2</v>
      </c>
      <c r="C8" s="13">
        <v>3200</v>
      </c>
      <c r="D8" s="17">
        <v>1272.09832</v>
      </c>
      <c r="E8" s="40">
        <f t="shared" si="0"/>
        <v>1927.90168</v>
      </c>
      <c r="F8" s="42">
        <f t="shared" si="1"/>
        <v>0.7561436672967865</v>
      </c>
      <c r="G8" s="18">
        <f t="shared" si="3"/>
        <v>1457.7706465028357</v>
      </c>
      <c r="H8" s="42">
        <f aca="true" t="shared" si="5" ref="H8:H56">IF(B8&lt;=$C$3,POWER((1+$G$59),(B8*-1)),"-")</f>
        <v>0.7561436673954157</v>
      </c>
      <c r="I8" s="18">
        <f t="shared" si="4"/>
        <v>1457.770646692983</v>
      </c>
      <c r="J8" s="18">
        <f aca="true" t="shared" si="6" ref="J8:J13">IF(B8&lt;=$C$3,$J$7,0)</f>
        <v>-7.925951528270028E-07</v>
      </c>
    </row>
    <row r="9" spans="2:10" ht="18">
      <c r="B9" s="12">
        <f t="shared" si="2"/>
        <v>3</v>
      </c>
      <c r="C9" s="13">
        <v>4000</v>
      </c>
      <c r="D9" s="17">
        <v>1272.09832</v>
      </c>
      <c r="E9" s="40">
        <f t="shared" si="0"/>
        <v>2727.90168</v>
      </c>
      <c r="F9" s="42">
        <f t="shared" si="1"/>
        <v>0.6575162324319883</v>
      </c>
      <c r="G9" s="18">
        <f t="shared" si="3"/>
        <v>1793.6396350784914</v>
      </c>
      <c r="H9" s="42">
        <f t="shared" si="5"/>
        <v>0.6575162325606351</v>
      </c>
      <c r="I9" s="18">
        <f t="shared" si="4"/>
        <v>1793.6396354294272</v>
      </c>
      <c r="J9" s="18">
        <f t="shared" si="6"/>
        <v>-7.925951528270028E-07</v>
      </c>
    </row>
    <row r="10" spans="2:10" ht="18">
      <c r="B10" s="12">
        <f t="shared" si="2"/>
        <v>4</v>
      </c>
      <c r="C10" s="13">
        <v>4500</v>
      </c>
      <c r="D10" s="17">
        <v>1272.09832</v>
      </c>
      <c r="E10" s="40">
        <f t="shared" si="0"/>
        <v>3227.90168</v>
      </c>
      <c r="F10" s="42">
        <f t="shared" si="1"/>
        <v>0.5717532455930334</v>
      </c>
      <c r="G10" s="18">
        <f t="shared" si="3"/>
        <v>1845.563261995205</v>
      </c>
      <c r="H10" s="42">
        <f t="shared" si="5"/>
        <v>0.5717532457421891</v>
      </c>
      <c r="I10" s="18">
        <f t="shared" si="4"/>
        <v>1845.563262476665</v>
      </c>
      <c r="J10" s="18">
        <f t="shared" si="6"/>
        <v>-7.925951528270028E-07</v>
      </c>
    </row>
    <row r="11" spans="2:10" ht="18">
      <c r="B11" s="12">
        <f t="shared" si="2"/>
        <v>5</v>
      </c>
      <c r="C11" s="13">
        <v>4500</v>
      </c>
      <c r="D11" s="17">
        <v>1272.09832</v>
      </c>
      <c r="E11" s="40">
        <f>(C11-D11)</f>
        <v>3227.90168</v>
      </c>
      <c r="F11" s="42">
        <f t="shared" si="1"/>
        <v>0.4971767352982899</v>
      </c>
      <c r="G11" s="18">
        <f t="shared" si="3"/>
        <v>1604.8376191262653</v>
      </c>
      <c r="H11" s="42">
        <f t="shared" si="5"/>
        <v>0.49717673546041574</v>
      </c>
      <c r="I11" s="18">
        <f t="shared" si="4"/>
        <v>1604.8376196495915</v>
      </c>
      <c r="J11" s="18">
        <f t="shared" si="6"/>
        <v>-7.925951528270028E-07</v>
      </c>
    </row>
    <row r="12" spans="2:10" ht="18.75" thickBot="1">
      <c r="B12" s="19">
        <f t="shared" si="2"/>
        <v>6</v>
      </c>
      <c r="C12" s="20">
        <f>4500+250+5000</f>
        <v>9750</v>
      </c>
      <c r="D12" s="21">
        <v>1272.09832</v>
      </c>
      <c r="E12" s="41">
        <f t="shared" si="0"/>
        <v>8477.901679999999</v>
      </c>
      <c r="F12" s="45">
        <f t="shared" si="1"/>
        <v>0.43232759591155645</v>
      </c>
      <c r="G12" s="22">
        <f t="shared" si="3"/>
        <v>3665.230851688945</v>
      </c>
      <c r="H12" s="45">
        <f t="shared" si="5"/>
        <v>0.4323275960807313</v>
      </c>
      <c r="I12" s="22">
        <f t="shared" si="4"/>
        <v>3665.2308531231924</v>
      </c>
      <c r="J12" s="22">
        <f t="shared" si="6"/>
        <v>-7.925951528270028E-07</v>
      </c>
    </row>
    <row r="13" spans="2:10" ht="18" hidden="1">
      <c r="B13" s="12">
        <f t="shared" si="2"/>
        <v>7</v>
      </c>
      <c r="C13" s="13">
        <v>0</v>
      </c>
      <c r="D13" s="17">
        <v>0</v>
      </c>
      <c r="E13" s="40">
        <f t="shared" si="0"/>
        <v>0</v>
      </c>
      <c r="F13" s="42" t="str">
        <f t="shared" si="1"/>
        <v>-</v>
      </c>
      <c r="G13" s="18">
        <f t="shared" si="3"/>
        <v>0</v>
      </c>
      <c r="H13" s="42" t="str">
        <f t="shared" si="5"/>
        <v>-</v>
      </c>
      <c r="I13" s="18">
        <f t="shared" si="4"/>
        <v>0</v>
      </c>
      <c r="J13" s="18">
        <f t="shared" si="6"/>
        <v>0</v>
      </c>
    </row>
    <row r="14" spans="2:12" ht="18" hidden="1">
      <c r="B14" s="12">
        <f t="shared" si="2"/>
        <v>8</v>
      </c>
      <c r="C14" s="13">
        <v>0</v>
      </c>
      <c r="D14" s="17">
        <v>0</v>
      </c>
      <c r="E14" s="40">
        <f t="shared" si="0"/>
        <v>0</v>
      </c>
      <c r="F14" s="42" t="str">
        <f t="shared" si="1"/>
        <v>-</v>
      </c>
      <c r="G14" s="18">
        <f t="shared" si="3"/>
        <v>0</v>
      </c>
      <c r="H14" s="42" t="str">
        <f t="shared" si="5"/>
        <v>-</v>
      </c>
      <c r="I14" s="18">
        <f t="shared" si="4"/>
        <v>0</v>
      </c>
      <c r="J14" s="18">
        <f aca="true" t="shared" si="7" ref="J14:J56">IF(B13&lt;=$C$3,$J$7,0)</f>
        <v>0</v>
      </c>
      <c r="L14" s="3"/>
    </row>
    <row r="15" spans="2:10" ht="18" hidden="1">
      <c r="B15" s="12">
        <f t="shared" si="2"/>
        <v>9</v>
      </c>
      <c r="C15" s="13">
        <v>0</v>
      </c>
      <c r="D15" s="17">
        <v>0</v>
      </c>
      <c r="E15" s="40">
        <f t="shared" si="0"/>
        <v>0</v>
      </c>
      <c r="F15" s="42" t="str">
        <f t="shared" si="1"/>
        <v>-</v>
      </c>
      <c r="G15" s="18">
        <f t="shared" si="3"/>
        <v>0</v>
      </c>
      <c r="H15" s="42" t="str">
        <f t="shared" si="5"/>
        <v>-</v>
      </c>
      <c r="I15" s="18">
        <f t="shared" si="4"/>
        <v>0</v>
      </c>
      <c r="J15" s="18">
        <f t="shared" si="7"/>
        <v>0</v>
      </c>
    </row>
    <row r="16" spans="2:10" ht="18" hidden="1">
      <c r="B16" s="12">
        <f t="shared" si="2"/>
        <v>10</v>
      </c>
      <c r="C16" s="13">
        <v>0</v>
      </c>
      <c r="D16" s="17">
        <v>0</v>
      </c>
      <c r="E16" s="40">
        <f t="shared" si="0"/>
        <v>0</v>
      </c>
      <c r="F16" s="42" t="str">
        <f t="shared" si="1"/>
        <v>-</v>
      </c>
      <c r="G16" s="18">
        <f t="shared" si="3"/>
        <v>0</v>
      </c>
      <c r="H16" s="42" t="str">
        <f t="shared" si="5"/>
        <v>-</v>
      </c>
      <c r="I16" s="18">
        <f t="shared" si="4"/>
        <v>0</v>
      </c>
      <c r="J16" s="18">
        <f t="shared" si="7"/>
        <v>0</v>
      </c>
    </row>
    <row r="17" spans="2:10" ht="18" hidden="1">
      <c r="B17" s="12">
        <f t="shared" si="2"/>
        <v>11</v>
      </c>
      <c r="C17" s="13">
        <v>0</v>
      </c>
      <c r="D17" s="17">
        <v>0</v>
      </c>
      <c r="E17" s="40">
        <f t="shared" si="0"/>
        <v>0</v>
      </c>
      <c r="F17" s="42" t="str">
        <f t="shared" si="1"/>
        <v>-</v>
      </c>
      <c r="G17" s="18">
        <f t="shared" si="3"/>
        <v>0</v>
      </c>
      <c r="H17" s="42" t="str">
        <f t="shared" si="5"/>
        <v>-</v>
      </c>
      <c r="I17" s="18">
        <f t="shared" si="4"/>
        <v>0</v>
      </c>
      <c r="J17" s="18">
        <f t="shared" si="7"/>
        <v>0</v>
      </c>
    </row>
    <row r="18" spans="2:10" ht="18" hidden="1">
      <c r="B18" s="12">
        <f t="shared" si="2"/>
        <v>12</v>
      </c>
      <c r="C18" s="13">
        <v>0</v>
      </c>
      <c r="D18" s="17">
        <v>0</v>
      </c>
      <c r="E18" s="40">
        <f t="shared" si="0"/>
        <v>0</v>
      </c>
      <c r="F18" s="42" t="str">
        <f t="shared" si="1"/>
        <v>-</v>
      </c>
      <c r="G18" s="18">
        <f t="shared" si="3"/>
        <v>0</v>
      </c>
      <c r="H18" s="42" t="str">
        <f t="shared" si="5"/>
        <v>-</v>
      </c>
      <c r="I18" s="18">
        <f t="shared" si="4"/>
        <v>0</v>
      </c>
      <c r="J18" s="18">
        <f t="shared" si="7"/>
        <v>0</v>
      </c>
    </row>
    <row r="19" spans="2:12" ht="18" hidden="1">
      <c r="B19" s="12">
        <f t="shared" si="2"/>
        <v>13</v>
      </c>
      <c r="C19" s="13">
        <v>0</v>
      </c>
      <c r="D19" s="17">
        <v>0</v>
      </c>
      <c r="E19" s="40">
        <f t="shared" si="0"/>
        <v>0</v>
      </c>
      <c r="F19" s="42" t="str">
        <f t="shared" si="1"/>
        <v>-</v>
      </c>
      <c r="G19" s="18">
        <f t="shared" si="3"/>
        <v>0</v>
      </c>
      <c r="H19" s="42" t="str">
        <f t="shared" si="5"/>
        <v>-</v>
      </c>
      <c r="I19" s="18">
        <f t="shared" si="4"/>
        <v>0</v>
      </c>
      <c r="J19" s="18">
        <f t="shared" si="7"/>
        <v>0</v>
      </c>
      <c r="L19" s="3"/>
    </row>
    <row r="20" spans="2:10" ht="18" hidden="1">
      <c r="B20" s="12">
        <f t="shared" si="2"/>
        <v>14</v>
      </c>
      <c r="C20" s="13">
        <v>0</v>
      </c>
      <c r="D20" s="17">
        <v>0</v>
      </c>
      <c r="E20" s="40">
        <f t="shared" si="0"/>
        <v>0</v>
      </c>
      <c r="F20" s="42" t="str">
        <f t="shared" si="1"/>
        <v>-</v>
      </c>
      <c r="G20" s="18">
        <f t="shared" si="3"/>
        <v>0</v>
      </c>
      <c r="H20" s="42" t="str">
        <f t="shared" si="5"/>
        <v>-</v>
      </c>
      <c r="I20" s="18">
        <f t="shared" si="4"/>
        <v>0</v>
      </c>
      <c r="J20" s="18">
        <f t="shared" si="7"/>
        <v>0</v>
      </c>
    </row>
    <row r="21" spans="2:10" ht="18.75" hidden="1" thickBot="1">
      <c r="B21" s="19">
        <f t="shared" si="2"/>
        <v>15</v>
      </c>
      <c r="C21" s="20">
        <v>0</v>
      </c>
      <c r="D21" s="21">
        <v>0</v>
      </c>
      <c r="E21" s="41">
        <f t="shared" si="0"/>
        <v>0</v>
      </c>
      <c r="F21" s="45" t="str">
        <f t="shared" si="1"/>
        <v>-</v>
      </c>
      <c r="G21" s="22">
        <f t="shared" si="3"/>
        <v>0</v>
      </c>
      <c r="H21" s="45" t="str">
        <f t="shared" si="5"/>
        <v>-</v>
      </c>
      <c r="I21" s="22">
        <f t="shared" si="4"/>
        <v>0</v>
      </c>
      <c r="J21" s="22">
        <f t="shared" si="7"/>
        <v>0</v>
      </c>
    </row>
    <row r="22" spans="2:10" ht="18" hidden="1">
      <c r="B22" s="12">
        <f t="shared" si="2"/>
        <v>16</v>
      </c>
      <c r="C22" s="13">
        <v>0</v>
      </c>
      <c r="D22" s="17">
        <v>0</v>
      </c>
      <c r="E22" s="40">
        <f t="shared" si="0"/>
        <v>0</v>
      </c>
      <c r="F22" s="42" t="str">
        <f t="shared" si="1"/>
        <v>-</v>
      </c>
      <c r="G22" s="18">
        <f t="shared" si="3"/>
        <v>0</v>
      </c>
      <c r="H22" s="42" t="str">
        <f t="shared" si="5"/>
        <v>-</v>
      </c>
      <c r="I22" s="18">
        <f t="shared" si="4"/>
        <v>0</v>
      </c>
      <c r="J22" s="18">
        <f t="shared" si="7"/>
        <v>0</v>
      </c>
    </row>
    <row r="23" spans="2:10" ht="18" hidden="1">
      <c r="B23" s="12">
        <f t="shared" si="2"/>
        <v>17</v>
      </c>
      <c r="C23" s="13">
        <v>0</v>
      </c>
      <c r="D23" s="17">
        <v>0</v>
      </c>
      <c r="E23" s="40">
        <f t="shared" si="0"/>
        <v>0</v>
      </c>
      <c r="F23" s="42" t="str">
        <f t="shared" si="1"/>
        <v>-</v>
      </c>
      <c r="G23" s="18">
        <f t="shared" si="3"/>
        <v>0</v>
      </c>
      <c r="H23" s="42" t="str">
        <f t="shared" si="5"/>
        <v>-</v>
      </c>
      <c r="I23" s="18">
        <f t="shared" si="4"/>
        <v>0</v>
      </c>
      <c r="J23" s="18">
        <f t="shared" si="7"/>
        <v>0</v>
      </c>
    </row>
    <row r="24" spans="2:10" ht="18" hidden="1">
      <c r="B24" s="12">
        <f t="shared" si="2"/>
        <v>18</v>
      </c>
      <c r="C24" s="13">
        <v>0</v>
      </c>
      <c r="D24" s="17">
        <v>0</v>
      </c>
      <c r="E24" s="40">
        <f t="shared" si="0"/>
        <v>0</v>
      </c>
      <c r="F24" s="42" t="str">
        <f t="shared" si="1"/>
        <v>-</v>
      </c>
      <c r="G24" s="18">
        <f t="shared" si="3"/>
        <v>0</v>
      </c>
      <c r="H24" s="42" t="str">
        <f t="shared" si="5"/>
        <v>-</v>
      </c>
      <c r="I24" s="18">
        <f t="shared" si="4"/>
        <v>0</v>
      </c>
      <c r="J24" s="18">
        <f t="shared" si="7"/>
        <v>0</v>
      </c>
    </row>
    <row r="25" spans="2:10" ht="18" hidden="1">
      <c r="B25" s="12">
        <f t="shared" si="2"/>
        <v>19</v>
      </c>
      <c r="C25" s="13">
        <v>0</v>
      </c>
      <c r="D25" s="17">
        <v>0</v>
      </c>
      <c r="E25" s="40">
        <f t="shared" si="0"/>
        <v>0</v>
      </c>
      <c r="F25" s="42" t="str">
        <f t="shared" si="1"/>
        <v>-</v>
      </c>
      <c r="G25" s="18">
        <f t="shared" si="3"/>
        <v>0</v>
      </c>
      <c r="H25" s="42" t="str">
        <f t="shared" si="5"/>
        <v>-</v>
      </c>
      <c r="I25" s="18">
        <f t="shared" si="4"/>
        <v>0</v>
      </c>
      <c r="J25" s="18">
        <f t="shared" si="7"/>
        <v>0</v>
      </c>
    </row>
    <row r="26" spans="2:10" ht="18" hidden="1">
      <c r="B26" s="12">
        <f t="shared" si="2"/>
        <v>20</v>
      </c>
      <c r="C26" s="13">
        <v>0</v>
      </c>
      <c r="D26" s="17">
        <v>0</v>
      </c>
      <c r="E26" s="40">
        <f t="shared" si="0"/>
        <v>0</v>
      </c>
      <c r="F26" s="42" t="str">
        <f t="shared" si="1"/>
        <v>-</v>
      </c>
      <c r="G26" s="18">
        <f t="shared" si="3"/>
        <v>0</v>
      </c>
      <c r="H26" s="42" t="str">
        <f t="shared" si="5"/>
        <v>-</v>
      </c>
      <c r="I26" s="18">
        <f t="shared" si="4"/>
        <v>0</v>
      </c>
      <c r="J26" s="18">
        <f t="shared" si="7"/>
        <v>0</v>
      </c>
    </row>
    <row r="27" spans="2:10" ht="18" hidden="1">
      <c r="B27" s="12">
        <f t="shared" si="2"/>
        <v>21</v>
      </c>
      <c r="C27" s="13">
        <v>0</v>
      </c>
      <c r="D27" s="17">
        <v>0</v>
      </c>
      <c r="E27" s="40">
        <f t="shared" si="0"/>
        <v>0</v>
      </c>
      <c r="F27" s="42" t="str">
        <f t="shared" si="1"/>
        <v>-</v>
      </c>
      <c r="G27" s="18">
        <f t="shared" si="3"/>
        <v>0</v>
      </c>
      <c r="H27" s="42" t="str">
        <f t="shared" si="5"/>
        <v>-</v>
      </c>
      <c r="I27" s="18">
        <f t="shared" si="4"/>
        <v>0</v>
      </c>
      <c r="J27" s="18">
        <f t="shared" si="7"/>
        <v>0</v>
      </c>
    </row>
    <row r="28" spans="2:10" ht="18" hidden="1">
      <c r="B28" s="12">
        <f t="shared" si="2"/>
        <v>22</v>
      </c>
      <c r="C28" s="13">
        <v>0</v>
      </c>
      <c r="D28" s="17">
        <v>0</v>
      </c>
      <c r="E28" s="40">
        <f t="shared" si="0"/>
        <v>0</v>
      </c>
      <c r="F28" s="42" t="str">
        <f t="shared" si="1"/>
        <v>-</v>
      </c>
      <c r="G28" s="18">
        <f t="shared" si="3"/>
        <v>0</v>
      </c>
      <c r="H28" s="42" t="str">
        <f t="shared" si="5"/>
        <v>-</v>
      </c>
      <c r="I28" s="18">
        <f t="shared" si="4"/>
        <v>0</v>
      </c>
      <c r="J28" s="18">
        <f t="shared" si="7"/>
        <v>0</v>
      </c>
    </row>
    <row r="29" spans="2:10" ht="18" hidden="1">
      <c r="B29" s="12">
        <f t="shared" si="2"/>
        <v>23</v>
      </c>
      <c r="C29" s="13">
        <v>0</v>
      </c>
      <c r="D29" s="17">
        <v>0</v>
      </c>
      <c r="E29" s="40">
        <f t="shared" si="0"/>
        <v>0</v>
      </c>
      <c r="F29" s="42" t="str">
        <f t="shared" si="1"/>
        <v>-</v>
      </c>
      <c r="G29" s="18">
        <f t="shared" si="3"/>
        <v>0</v>
      </c>
      <c r="H29" s="42" t="str">
        <f t="shared" si="5"/>
        <v>-</v>
      </c>
      <c r="I29" s="18">
        <f t="shared" si="4"/>
        <v>0</v>
      </c>
      <c r="J29" s="18">
        <f t="shared" si="7"/>
        <v>0</v>
      </c>
    </row>
    <row r="30" spans="2:10" ht="18" hidden="1">
      <c r="B30" s="12">
        <f t="shared" si="2"/>
        <v>24</v>
      </c>
      <c r="C30" s="13">
        <v>0</v>
      </c>
      <c r="D30" s="17">
        <v>0</v>
      </c>
      <c r="E30" s="40">
        <f t="shared" si="0"/>
        <v>0</v>
      </c>
      <c r="F30" s="42" t="str">
        <f t="shared" si="1"/>
        <v>-</v>
      </c>
      <c r="G30" s="18">
        <f t="shared" si="3"/>
        <v>0</v>
      </c>
      <c r="H30" s="42" t="str">
        <f t="shared" si="5"/>
        <v>-</v>
      </c>
      <c r="I30" s="18">
        <f t="shared" si="4"/>
        <v>0</v>
      </c>
      <c r="J30" s="18">
        <f t="shared" si="7"/>
        <v>0</v>
      </c>
    </row>
    <row r="31" spans="2:10" ht="18" hidden="1">
      <c r="B31" s="12">
        <f t="shared" si="2"/>
        <v>25</v>
      </c>
      <c r="C31" s="13">
        <v>0</v>
      </c>
      <c r="D31" s="17">
        <v>0</v>
      </c>
      <c r="E31" s="40">
        <f t="shared" si="0"/>
        <v>0</v>
      </c>
      <c r="F31" s="42" t="str">
        <f t="shared" si="1"/>
        <v>-</v>
      </c>
      <c r="G31" s="18">
        <f t="shared" si="3"/>
        <v>0</v>
      </c>
      <c r="H31" s="42" t="str">
        <f t="shared" si="5"/>
        <v>-</v>
      </c>
      <c r="I31" s="18">
        <f t="shared" si="4"/>
        <v>0</v>
      </c>
      <c r="J31" s="18">
        <f t="shared" si="7"/>
        <v>0</v>
      </c>
    </row>
    <row r="32" spans="2:10" ht="18" hidden="1">
      <c r="B32" s="12">
        <f t="shared" si="2"/>
        <v>26</v>
      </c>
      <c r="C32" s="13">
        <v>0</v>
      </c>
      <c r="D32" s="17">
        <v>0</v>
      </c>
      <c r="E32" s="40">
        <f t="shared" si="0"/>
        <v>0</v>
      </c>
      <c r="F32" s="42" t="str">
        <f t="shared" si="1"/>
        <v>-</v>
      </c>
      <c r="G32" s="18">
        <f t="shared" si="3"/>
        <v>0</v>
      </c>
      <c r="H32" s="42" t="str">
        <f t="shared" si="5"/>
        <v>-</v>
      </c>
      <c r="I32" s="18">
        <f t="shared" si="4"/>
        <v>0</v>
      </c>
      <c r="J32" s="18">
        <f t="shared" si="7"/>
        <v>0</v>
      </c>
    </row>
    <row r="33" spans="2:10" ht="18" hidden="1">
      <c r="B33" s="12">
        <f t="shared" si="2"/>
        <v>27</v>
      </c>
      <c r="C33" s="13">
        <v>0</v>
      </c>
      <c r="D33" s="17">
        <v>0</v>
      </c>
      <c r="E33" s="40">
        <f t="shared" si="0"/>
        <v>0</v>
      </c>
      <c r="F33" s="42" t="str">
        <f t="shared" si="1"/>
        <v>-</v>
      </c>
      <c r="G33" s="18">
        <f t="shared" si="3"/>
        <v>0</v>
      </c>
      <c r="H33" s="42" t="str">
        <f t="shared" si="5"/>
        <v>-</v>
      </c>
      <c r="I33" s="18">
        <f t="shared" si="4"/>
        <v>0</v>
      </c>
      <c r="J33" s="18">
        <f t="shared" si="7"/>
        <v>0</v>
      </c>
    </row>
    <row r="34" spans="2:10" ht="18" hidden="1">
      <c r="B34" s="12">
        <f t="shared" si="2"/>
        <v>28</v>
      </c>
      <c r="C34" s="13">
        <v>0</v>
      </c>
      <c r="D34" s="17">
        <v>0</v>
      </c>
      <c r="E34" s="40">
        <f t="shared" si="0"/>
        <v>0</v>
      </c>
      <c r="F34" s="42" t="str">
        <f t="shared" si="1"/>
        <v>-</v>
      </c>
      <c r="G34" s="18">
        <f t="shared" si="3"/>
        <v>0</v>
      </c>
      <c r="H34" s="42" t="str">
        <f t="shared" si="5"/>
        <v>-</v>
      </c>
      <c r="I34" s="18">
        <f t="shared" si="4"/>
        <v>0</v>
      </c>
      <c r="J34" s="18">
        <f t="shared" si="7"/>
        <v>0</v>
      </c>
    </row>
    <row r="35" spans="2:10" ht="18" hidden="1">
      <c r="B35" s="12">
        <f t="shared" si="2"/>
        <v>29</v>
      </c>
      <c r="C35" s="13">
        <v>0</v>
      </c>
      <c r="D35" s="17">
        <v>0</v>
      </c>
      <c r="E35" s="40">
        <f t="shared" si="0"/>
        <v>0</v>
      </c>
      <c r="F35" s="42" t="str">
        <f t="shared" si="1"/>
        <v>-</v>
      </c>
      <c r="G35" s="18">
        <f t="shared" si="3"/>
        <v>0</v>
      </c>
      <c r="H35" s="42" t="str">
        <f t="shared" si="5"/>
        <v>-</v>
      </c>
      <c r="I35" s="18">
        <f t="shared" si="4"/>
        <v>0</v>
      </c>
      <c r="J35" s="18">
        <f t="shared" si="7"/>
        <v>0</v>
      </c>
    </row>
    <row r="36" spans="2:10" ht="18" hidden="1">
      <c r="B36" s="12">
        <f t="shared" si="2"/>
        <v>30</v>
      </c>
      <c r="C36" s="13">
        <v>0</v>
      </c>
      <c r="D36" s="17">
        <v>0</v>
      </c>
      <c r="E36" s="40">
        <f t="shared" si="0"/>
        <v>0</v>
      </c>
      <c r="F36" s="42" t="str">
        <f t="shared" si="1"/>
        <v>-</v>
      </c>
      <c r="G36" s="18">
        <f t="shared" si="3"/>
        <v>0</v>
      </c>
      <c r="H36" s="42" t="str">
        <f t="shared" si="5"/>
        <v>-</v>
      </c>
      <c r="I36" s="18">
        <f t="shared" si="4"/>
        <v>0</v>
      </c>
      <c r="J36" s="18">
        <f t="shared" si="7"/>
        <v>0</v>
      </c>
    </row>
    <row r="37" spans="2:10" ht="18" hidden="1">
      <c r="B37" s="12">
        <f t="shared" si="2"/>
        <v>31</v>
      </c>
      <c r="C37" s="13">
        <v>0</v>
      </c>
      <c r="D37" s="17">
        <v>0</v>
      </c>
      <c r="E37" s="40">
        <f t="shared" si="0"/>
        <v>0</v>
      </c>
      <c r="F37" s="42" t="str">
        <f t="shared" si="1"/>
        <v>-</v>
      </c>
      <c r="G37" s="18">
        <f t="shared" si="3"/>
        <v>0</v>
      </c>
      <c r="H37" s="42" t="str">
        <f t="shared" si="5"/>
        <v>-</v>
      </c>
      <c r="I37" s="18">
        <f t="shared" si="4"/>
        <v>0</v>
      </c>
      <c r="J37" s="18">
        <f t="shared" si="7"/>
        <v>0</v>
      </c>
    </row>
    <row r="38" spans="2:10" ht="18" hidden="1">
      <c r="B38" s="12">
        <f t="shared" si="2"/>
        <v>32</v>
      </c>
      <c r="C38" s="13">
        <v>0</v>
      </c>
      <c r="D38" s="17">
        <v>0</v>
      </c>
      <c r="E38" s="40">
        <f t="shared" si="0"/>
        <v>0</v>
      </c>
      <c r="F38" s="42" t="str">
        <f t="shared" si="1"/>
        <v>-</v>
      </c>
      <c r="G38" s="18">
        <f t="shared" si="3"/>
        <v>0</v>
      </c>
      <c r="H38" s="42" t="str">
        <f t="shared" si="5"/>
        <v>-</v>
      </c>
      <c r="I38" s="18">
        <f t="shared" si="4"/>
        <v>0</v>
      </c>
      <c r="J38" s="18">
        <f t="shared" si="7"/>
        <v>0</v>
      </c>
    </row>
    <row r="39" spans="2:10" ht="18" hidden="1">
      <c r="B39" s="12">
        <f t="shared" si="2"/>
        <v>33</v>
      </c>
      <c r="C39" s="13">
        <v>0</v>
      </c>
      <c r="D39" s="17">
        <v>0</v>
      </c>
      <c r="E39" s="40">
        <f t="shared" si="0"/>
        <v>0</v>
      </c>
      <c r="F39" s="42" t="str">
        <f t="shared" si="1"/>
        <v>-</v>
      </c>
      <c r="G39" s="18">
        <f t="shared" si="3"/>
        <v>0</v>
      </c>
      <c r="H39" s="42" t="str">
        <f t="shared" si="5"/>
        <v>-</v>
      </c>
      <c r="I39" s="18">
        <f t="shared" si="4"/>
        <v>0</v>
      </c>
      <c r="J39" s="18">
        <f t="shared" si="7"/>
        <v>0</v>
      </c>
    </row>
    <row r="40" spans="2:10" ht="18" hidden="1">
      <c r="B40" s="12">
        <f t="shared" si="2"/>
        <v>34</v>
      </c>
      <c r="C40" s="13">
        <v>0</v>
      </c>
      <c r="D40" s="17">
        <v>0</v>
      </c>
      <c r="E40" s="40">
        <f t="shared" si="0"/>
        <v>0</v>
      </c>
      <c r="F40" s="42" t="str">
        <f t="shared" si="1"/>
        <v>-</v>
      </c>
      <c r="G40" s="18">
        <f t="shared" si="3"/>
        <v>0</v>
      </c>
      <c r="H40" s="42" t="str">
        <f t="shared" si="5"/>
        <v>-</v>
      </c>
      <c r="I40" s="18">
        <f t="shared" si="4"/>
        <v>0</v>
      </c>
      <c r="J40" s="18">
        <f t="shared" si="7"/>
        <v>0</v>
      </c>
    </row>
    <row r="41" spans="2:10" ht="18" hidden="1">
      <c r="B41" s="12">
        <f t="shared" si="2"/>
        <v>35</v>
      </c>
      <c r="C41" s="13">
        <v>0</v>
      </c>
      <c r="D41" s="17">
        <v>0</v>
      </c>
      <c r="E41" s="40">
        <f t="shared" si="0"/>
        <v>0</v>
      </c>
      <c r="F41" s="42" t="str">
        <f t="shared" si="1"/>
        <v>-</v>
      </c>
      <c r="G41" s="18">
        <f t="shared" si="3"/>
        <v>0</v>
      </c>
      <c r="H41" s="42" t="str">
        <f t="shared" si="5"/>
        <v>-</v>
      </c>
      <c r="I41" s="18">
        <f t="shared" si="4"/>
        <v>0</v>
      </c>
      <c r="J41" s="18">
        <f t="shared" si="7"/>
        <v>0</v>
      </c>
    </row>
    <row r="42" spans="2:10" ht="18" hidden="1">
      <c r="B42" s="12">
        <f t="shared" si="2"/>
        <v>36</v>
      </c>
      <c r="C42" s="13">
        <v>0</v>
      </c>
      <c r="D42" s="17">
        <v>0</v>
      </c>
      <c r="E42" s="40">
        <f t="shared" si="0"/>
        <v>0</v>
      </c>
      <c r="F42" s="42" t="str">
        <f t="shared" si="1"/>
        <v>-</v>
      </c>
      <c r="G42" s="18">
        <f t="shared" si="3"/>
        <v>0</v>
      </c>
      <c r="H42" s="42" t="str">
        <f t="shared" si="5"/>
        <v>-</v>
      </c>
      <c r="I42" s="18">
        <f t="shared" si="4"/>
        <v>0</v>
      </c>
      <c r="J42" s="18">
        <f t="shared" si="7"/>
        <v>0</v>
      </c>
    </row>
    <row r="43" spans="2:10" ht="18" hidden="1">
      <c r="B43" s="12">
        <f t="shared" si="2"/>
        <v>37</v>
      </c>
      <c r="C43" s="13">
        <v>0</v>
      </c>
      <c r="D43" s="17">
        <v>0</v>
      </c>
      <c r="E43" s="40">
        <f t="shared" si="0"/>
        <v>0</v>
      </c>
      <c r="F43" s="42" t="str">
        <f t="shared" si="1"/>
        <v>-</v>
      </c>
      <c r="G43" s="18">
        <f t="shared" si="3"/>
        <v>0</v>
      </c>
      <c r="H43" s="42" t="str">
        <f t="shared" si="5"/>
        <v>-</v>
      </c>
      <c r="I43" s="18">
        <f t="shared" si="4"/>
        <v>0</v>
      </c>
      <c r="J43" s="18">
        <f t="shared" si="7"/>
        <v>0</v>
      </c>
    </row>
    <row r="44" spans="2:10" ht="18" hidden="1">
      <c r="B44" s="12">
        <f t="shared" si="2"/>
        <v>38</v>
      </c>
      <c r="C44" s="13">
        <v>0</v>
      </c>
      <c r="D44" s="17">
        <v>0</v>
      </c>
      <c r="E44" s="40">
        <f t="shared" si="0"/>
        <v>0</v>
      </c>
      <c r="F44" s="42" t="str">
        <f t="shared" si="1"/>
        <v>-</v>
      </c>
      <c r="G44" s="18">
        <f t="shared" si="3"/>
        <v>0</v>
      </c>
      <c r="H44" s="42" t="str">
        <f t="shared" si="5"/>
        <v>-</v>
      </c>
      <c r="I44" s="18">
        <f t="shared" si="4"/>
        <v>0</v>
      </c>
      <c r="J44" s="18">
        <f t="shared" si="7"/>
        <v>0</v>
      </c>
    </row>
    <row r="45" spans="2:10" ht="18" hidden="1">
      <c r="B45" s="12">
        <f t="shared" si="2"/>
        <v>39</v>
      </c>
      <c r="C45" s="13">
        <v>0</v>
      </c>
      <c r="D45" s="17">
        <v>0</v>
      </c>
      <c r="E45" s="40">
        <f t="shared" si="0"/>
        <v>0</v>
      </c>
      <c r="F45" s="42" t="str">
        <f t="shared" si="1"/>
        <v>-</v>
      </c>
      <c r="G45" s="18">
        <f t="shared" si="3"/>
        <v>0</v>
      </c>
      <c r="H45" s="42" t="str">
        <f t="shared" si="5"/>
        <v>-</v>
      </c>
      <c r="I45" s="18">
        <f t="shared" si="4"/>
        <v>0</v>
      </c>
      <c r="J45" s="18">
        <f t="shared" si="7"/>
        <v>0</v>
      </c>
    </row>
    <row r="46" spans="2:10" ht="18" hidden="1">
      <c r="B46" s="12">
        <f t="shared" si="2"/>
        <v>40</v>
      </c>
      <c r="C46" s="13">
        <v>0</v>
      </c>
      <c r="D46" s="17">
        <v>0</v>
      </c>
      <c r="E46" s="40">
        <f t="shared" si="0"/>
        <v>0</v>
      </c>
      <c r="F46" s="42" t="str">
        <f t="shared" si="1"/>
        <v>-</v>
      </c>
      <c r="G46" s="18">
        <f t="shared" si="3"/>
        <v>0</v>
      </c>
      <c r="H46" s="42" t="str">
        <f t="shared" si="5"/>
        <v>-</v>
      </c>
      <c r="I46" s="18">
        <f t="shared" si="4"/>
        <v>0</v>
      </c>
      <c r="J46" s="18">
        <f t="shared" si="7"/>
        <v>0</v>
      </c>
    </row>
    <row r="47" spans="2:10" ht="18" hidden="1">
      <c r="B47" s="12">
        <f t="shared" si="2"/>
        <v>41</v>
      </c>
      <c r="C47" s="13">
        <v>0</v>
      </c>
      <c r="D47" s="17">
        <v>0</v>
      </c>
      <c r="E47" s="40">
        <f t="shared" si="0"/>
        <v>0</v>
      </c>
      <c r="F47" s="42" t="str">
        <f t="shared" si="1"/>
        <v>-</v>
      </c>
      <c r="G47" s="18">
        <f t="shared" si="3"/>
        <v>0</v>
      </c>
      <c r="H47" s="42" t="str">
        <f t="shared" si="5"/>
        <v>-</v>
      </c>
      <c r="I47" s="18">
        <f t="shared" si="4"/>
        <v>0</v>
      </c>
      <c r="J47" s="18">
        <f t="shared" si="7"/>
        <v>0</v>
      </c>
    </row>
    <row r="48" spans="2:10" ht="18" hidden="1">
      <c r="B48" s="12">
        <f t="shared" si="2"/>
        <v>42</v>
      </c>
      <c r="C48" s="13">
        <v>0</v>
      </c>
      <c r="D48" s="17">
        <v>0</v>
      </c>
      <c r="E48" s="40">
        <f t="shared" si="0"/>
        <v>0</v>
      </c>
      <c r="F48" s="42" t="str">
        <f t="shared" si="1"/>
        <v>-</v>
      </c>
      <c r="G48" s="18">
        <f t="shared" si="3"/>
        <v>0</v>
      </c>
      <c r="H48" s="42" t="str">
        <f t="shared" si="5"/>
        <v>-</v>
      </c>
      <c r="I48" s="18">
        <f t="shared" si="4"/>
        <v>0</v>
      </c>
      <c r="J48" s="18">
        <f t="shared" si="7"/>
        <v>0</v>
      </c>
    </row>
    <row r="49" spans="2:10" ht="18" hidden="1">
      <c r="B49" s="12">
        <f t="shared" si="2"/>
        <v>43</v>
      </c>
      <c r="C49" s="13">
        <v>0</v>
      </c>
      <c r="D49" s="17">
        <v>0</v>
      </c>
      <c r="E49" s="40">
        <f t="shared" si="0"/>
        <v>0</v>
      </c>
      <c r="F49" s="42" t="str">
        <f t="shared" si="1"/>
        <v>-</v>
      </c>
      <c r="G49" s="18">
        <f t="shared" si="3"/>
        <v>0</v>
      </c>
      <c r="H49" s="42" t="str">
        <f t="shared" si="5"/>
        <v>-</v>
      </c>
      <c r="I49" s="18">
        <f t="shared" si="4"/>
        <v>0</v>
      </c>
      <c r="J49" s="18">
        <f t="shared" si="7"/>
        <v>0</v>
      </c>
    </row>
    <row r="50" spans="2:10" ht="18" hidden="1">
      <c r="B50" s="12">
        <f t="shared" si="2"/>
        <v>44</v>
      </c>
      <c r="C50" s="13">
        <v>0</v>
      </c>
      <c r="D50" s="17">
        <v>0</v>
      </c>
      <c r="E50" s="40">
        <f t="shared" si="0"/>
        <v>0</v>
      </c>
      <c r="F50" s="42" t="str">
        <f t="shared" si="1"/>
        <v>-</v>
      </c>
      <c r="G50" s="18">
        <f t="shared" si="3"/>
        <v>0</v>
      </c>
      <c r="H50" s="42" t="str">
        <f t="shared" si="5"/>
        <v>-</v>
      </c>
      <c r="I50" s="18">
        <f t="shared" si="4"/>
        <v>0</v>
      </c>
      <c r="J50" s="18">
        <f t="shared" si="7"/>
        <v>0</v>
      </c>
    </row>
    <row r="51" spans="2:10" ht="18" hidden="1">
      <c r="B51" s="12">
        <f t="shared" si="2"/>
        <v>45</v>
      </c>
      <c r="C51" s="13">
        <v>0</v>
      </c>
      <c r="D51" s="17">
        <v>0</v>
      </c>
      <c r="E51" s="40">
        <f t="shared" si="0"/>
        <v>0</v>
      </c>
      <c r="F51" s="42" t="str">
        <f t="shared" si="1"/>
        <v>-</v>
      </c>
      <c r="G51" s="18">
        <f t="shared" si="3"/>
        <v>0</v>
      </c>
      <c r="H51" s="42" t="str">
        <f t="shared" si="5"/>
        <v>-</v>
      </c>
      <c r="I51" s="18">
        <f t="shared" si="4"/>
        <v>0</v>
      </c>
      <c r="J51" s="18">
        <f t="shared" si="7"/>
        <v>0</v>
      </c>
    </row>
    <row r="52" spans="2:10" ht="18" hidden="1">
      <c r="B52" s="12">
        <f t="shared" si="2"/>
        <v>46</v>
      </c>
      <c r="C52" s="13">
        <v>0</v>
      </c>
      <c r="D52" s="17">
        <v>0</v>
      </c>
      <c r="E52" s="40">
        <f t="shared" si="0"/>
        <v>0</v>
      </c>
      <c r="F52" s="42" t="str">
        <f t="shared" si="1"/>
        <v>-</v>
      </c>
      <c r="G52" s="18">
        <f t="shared" si="3"/>
        <v>0</v>
      </c>
      <c r="H52" s="42" t="str">
        <f t="shared" si="5"/>
        <v>-</v>
      </c>
      <c r="I52" s="18">
        <f t="shared" si="4"/>
        <v>0</v>
      </c>
      <c r="J52" s="18">
        <f t="shared" si="7"/>
        <v>0</v>
      </c>
    </row>
    <row r="53" spans="2:10" ht="18" hidden="1">
      <c r="B53" s="12">
        <f t="shared" si="2"/>
        <v>47</v>
      </c>
      <c r="C53" s="13">
        <v>0</v>
      </c>
      <c r="D53" s="17">
        <v>0</v>
      </c>
      <c r="E53" s="40">
        <f t="shared" si="0"/>
        <v>0</v>
      </c>
      <c r="F53" s="42" t="str">
        <f t="shared" si="1"/>
        <v>-</v>
      </c>
      <c r="G53" s="18">
        <f t="shared" si="3"/>
        <v>0</v>
      </c>
      <c r="H53" s="42" t="str">
        <f t="shared" si="5"/>
        <v>-</v>
      </c>
      <c r="I53" s="18">
        <f t="shared" si="4"/>
        <v>0</v>
      </c>
      <c r="J53" s="18">
        <f t="shared" si="7"/>
        <v>0</v>
      </c>
    </row>
    <row r="54" spans="2:10" ht="18" hidden="1">
      <c r="B54" s="12">
        <f t="shared" si="2"/>
        <v>48</v>
      </c>
      <c r="C54" s="13">
        <v>0</v>
      </c>
      <c r="D54" s="17">
        <v>0</v>
      </c>
      <c r="E54" s="40">
        <f t="shared" si="0"/>
        <v>0</v>
      </c>
      <c r="F54" s="42" t="str">
        <f t="shared" si="1"/>
        <v>-</v>
      </c>
      <c r="G54" s="18">
        <f t="shared" si="3"/>
        <v>0</v>
      </c>
      <c r="H54" s="42" t="str">
        <f t="shared" si="5"/>
        <v>-</v>
      </c>
      <c r="I54" s="18">
        <f t="shared" si="4"/>
        <v>0</v>
      </c>
      <c r="J54" s="18">
        <f t="shared" si="7"/>
        <v>0</v>
      </c>
    </row>
    <row r="55" spans="2:10" ht="18" hidden="1">
      <c r="B55" s="12">
        <f t="shared" si="2"/>
        <v>49</v>
      </c>
      <c r="C55" s="13">
        <v>0</v>
      </c>
      <c r="D55" s="17">
        <v>0</v>
      </c>
      <c r="E55" s="40">
        <f t="shared" si="0"/>
        <v>0</v>
      </c>
      <c r="F55" s="42" t="str">
        <f t="shared" si="1"/>
        <v>-</v>
      </c>
      <c r="G55" s="18">
        <f t="shared" si="3"/>
        <v>0</v>
      </c>
      <c r="H55" s="42" t="str">
        <f t="shared" si="5"/>
        <v>-</v>
      </c>
      <c r="I55" s="18">
        <f t="shared" si="4"/>
        <v>0</v>
      </c>
      <c r="J55" s="18">
        <f t="shared" si="7"/>
        <v>0</v>
      </c>
    </row>
    <row r="56" spans="2:10" ht="18.75" hidden="1" thickBot="1">
      <c r="B56" s="19">
        <f t="shared" si="2"/>
        <v>50</v>
      </c>
      <c r="C56" s="20">
        <v>0</v>
      </c>
      <c r="D56" s="21">
        <v>0</v>
      </c>
      <c r="E56" s="41">
        <f t="shared" si="0"/>
        <v>0</v>
      </c>
      <c r="F56" s="45" t="str">
        <f t="shared" si="1"/>
        <v>-</v>
      </c>
      <c r="G56" s="22">
        <f t="shared" si="3"/>
        <v>0</v>
      </c>
      <c r="H56" s="45" t="str">
        <f t="shared" si="5"/>
        <v>-</v>
      </c>
      <c r="I56" s="22">
        <f t="shared" si="4"/>
        <v>0</v>
      </c>
      <c r="J56" s="22">
        <f t="shared" si="7"/>
        <v>0</v>
      </c>
    </row>
    <row r="57" spans="2:10" ht="18.75" thickBot="1">
      <c r="B57" s="28" t="s">
        <v>0</v>
      </c>
      <c r="C57" s="32"/>
      <c r="D57" s="32"/>
      <c r="E57" s="32"/>
      <c r="F57" s="32"/>
      <c r="G57" s="47">
        <f>SUM(G6:G56)</f>
        <v>-2.999562639161013E-06</v>
      </c>
      <c r="H57" s="43"/>
      <c r="I57" s="48">
        <f>SUM(I6:I56)</f>
        <v>2.183514880016446E-08</v>
      </c>
      <c r="J57" s="4"/>
    </row>
    <row r="58" spans="2:10" ht="18.75" thickBot="1">
      <c r="B58" s="27" t="s">
        <v>17</v>
      </c>
      <c r="C58" s="30"/>
      <c r="D58" s="30"/>
      <c r="E58" s="30"/>
      <c r="F58" s="30"/>
      <c r="G58" s="31">
        <f>J7</f>
        <v>-7.925951528270028E-07</v>
      </c>
      <c r="H58" s="35"/>
      <c r="I58" s="35"/>
      <c r="J58" s="4"/>
    </row>
    <row r="59" spans="2:10" ht="18.75" thickBot="1">
      <c r="B59" s="29" t="s">
        <v>1</v>
      </c>
      <c r="C59" s="23"/>
      <c r="D59" s="23"/>
      <c r="E59" s="23"/>
      <c r="F59" s="23"/>
      <c r="G59" s="24">
        <f>IRR(E6:E56)</f>
        <v>0.14999999992499846</v>
      </c>
      <c r="H59" s="36"/>
      <c r="I59" s="36"/>
      <c r="J59" s="4"/>
    </row>
    <row r="60" spans="2:10" ht="18.75" thickBot="1">
      <c r="B60" s="28" t="s">
        <v>2</v>
      </c>
      <c r="C60" s="32"/>
      <c r="D60" s="32"/>
      <c r="E60" s="32"/>
      <c r="F60" s="32"/>
      <c r="G60" s="33">
        <f>NPER(C4,G62,G6,0)</f>
        <v>6.000000002561894</v>
      </c>
      <c r="H60" s="37"/>
      <c r="I60" s="37"/>
      <c r="J60" s="4"/>
    </row>
    <row r="61" spans="2:9" ht="12.75" hidden="1">
      <c r="B61" s="25" t="s">
        <v>5</v>
      </c>
      <c r="G61" s="26">
        <f>SUM(G7:G56)</f>
        <v>10999.99999700044</v>
      </c>
      <c r="H61" s="26"/>
      <c r="I61" s="26"/>
    </row>
    <row r="62" spans="2:9" ht="12.75" hidden="1">
      <c r="B62" s="25" t="s">
        <v>6</v>
      </c>
      <c r="G62" s="1">
        <f>PMT(C4,C3,G61,0)*-1</f>
        <v>2906.605971448623</v>
      </c>
      <c r="H62" s="1"/>
      <c r="I62" s="1"/>
    </row>
    <row r="64" ht="18">
      <c r="B64" s="46" t="s">
        <v>15</v>
      </c>
    </row>
    <row r="65" spans="2:7" ht="78" customHeight="1">
      <c r="B65" s="283" t="s">
        <v>144</v>
      </c>
      <c r="C65" s="182"/>
      <c r="D65" s="182"/>
      <c r="E65" s="182"/>
      <c r="F65" s="182"/>
      <c r="G65" s="182"/>
    </row>
    <row r="66" spans="1:7" ht="57" customHeight="1">
      <c r="A66" s="50" t="s">
        <v>28</v>
      </c>
      <c r="B66" s="283" t="s">
        <v>145</v>
      </c>
      <c r="C66" s="182"/>
      <c r="D66" s="182"/>
      <c r="E66" s="182"/>
      <c r="F66" s="182"/>
      <c r="G66" s="182"/>
    </row>
    <row r="67" spans="2:4" ht="12.75">
      <c r="B67" s="2"/>
      <c r="C67" s="2"/>
      <c r="D67" s="51"/>
    </row>
  </sheetData>
  <sheetProtection/>
  <mergeCells count="3">
    <mergeCell ref="B1:D1"/>
    <mergeCell ref="B65:G65"/>
    <mergeCell ref="B66:G66"/>
  </mergeCells>
  <printOptions/>
  <pageMargins left="0.7874015748031497" right="0.3937007874015748" top="0.984251968503937" bottom="0.984251968503937" header="0" footer="0"/>
  <pageSetup fitToHeight="1"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L67"/>
  <sheetViews>
    <sheetView zoomScale="170" zoomScaleNormal="170" zoomScalePageLayoutView="0" workbookViewId="0" topLeftCell="A12">
      <selection activeCell="A66" sqref="A66"/>
    </sheetView>
  </sheetViews>
  <sheetFormatPr defaultColWidth="9.140625" defaultRowHeight="12.75"/>
  <cols>
    <col min="1" max="1" width="4.8515625" style="0" customWidth="1"/>
    <col min="2" max="2" width="9.28125" style="0" customWidth="1"/>
    <col min="3" max="3" width="16.140625" style="0" customWidth="1"/>
    <col min="4" max="4" width="20.7109375" style="0" customWidth="1"/>
    <col min="5" max="5" width="28.28125" style="0" customWidth="1"/>
    <col min="6" max="6" width="27.7109375" style="0" customWidth="1"/>
    <col min="7" max="7" width="28.28125" style="0" customWidth="1"/>
    <col min="8" max="8" width="24.7109375" style="0" hidden="1" customWidth="1"/>
    <col min="9" max="9" width="24.8515625" style="0" customWidth="1"/>
    <col min="10" max="10" width="24.140625" style="0" customWidth="1"/>
  </cols>
  <sheetData>
    <row r="1" spans="2:4" ht="18">
      <c r="B1" s="180" t="s">
        <v>30</v>
      </c>
      <c r="C1" s="181"/>
      <c r="D1" s="181"/>
    </row>
    <row r="2" ht="18">
      <c r="B2" s="38"/>
    </row>
    <row r="3" spans="2:3" ht="15.75">
      <c r="B3" s="5" t="s">
        <v>7</v>
      </c>
      <c r="C3" s="6">
        <v>6</v>
      </c>
    </row>
    <row r="4" spans="2:3" ht="16.5" thickBot="1">
      <c r="B4" s="5" t="s">
        <v>8</v>
      </c>
      <c r="C4" s="7">
        <v>0.15</v>
      </c>
    </row>
    <row r="5" spans="2:10" ht="64.5" customHeight="1" thickBot="1">
      <c r="B5" s="8" t="s">
        <v>9</v>
      </c>
      <c r="C5" s="9" t="s">
        <v>10</v>
      </c>
      <c r="D5" s="10" t="s">
        <v>11</v>
      </c>
      <c r="E5" s="8" t="s">
        <v>4</v>
      </c>
      <c r="F5" s="11" t="s">
        <v>13</v>
      </c>
      <c r="G5" s="8" t="s">
        <v>16</v>
      </c>
      <c r="H5" s="8" t="s">
        <v>14</v>
      </c>
      <c r="I5" s="11" t="str">
        <f>CONCATENATE("Nutidsværdien ved den interne rente (IRR) ",(ROUND(G59,4)*100)," %")</f>
        <v>Nutidsværdien ved den interne rente (IRR) 16,61 %</v>
      </c>
      <c r="J5" s="11" t="s">
        <v>12</v>
      </c>
    </row>
    <row r="6" spans="2:10" ht="18">
      <c r="B6" s="16">
        <v>0</v>
      </c>
      <c r="C6" s="34">
        <v>0</v>
      </c>
      <c r="D6" s="14">
        <f>3000+1000+2000+5000</f>
        <v>11000</v>
      </c>
      <c r="E6" s="39">
        <f aca="true" t="shared" si="0" ref="E6:E56">C6-D6</f>
        <v>-11000</v>
      </c>
      <c r="F6" s="44">
        <f aca="true" t="shared" si="1" ref="F6:F56">IF(B6&lt;=$C$3,POWER((1+$C$4),(B6*-1)),"-")</f>
        <v>1</v>
      </c>
      <c r="G6" s="15">
        <f>E6</f>
        <v>-11000</v>
      </c>
      <c r="H6" s="44">
        <f>IF(B6&lt;=$C$3,POWER((1+$G$59),(B6*-1)),"-")</f>
        <v>1</v>
      </c>
      <c r="I6" s="15">
        <f>G6</f>
        <v>-11000</v>
      </c>
      <c r="J6" s="16"/>
    </row>
    <row r="7" spans="2:10" ht="18">
      <c r="B7" s="12">
        <f aca="true" t="shared" si="2" ref="B7:B56">B6+1</f>
        <v>1</v>
      </c>
      <c r="C7" s="13">
        <v>2000</v>
      </c>
      <c r="D7" s="17">
        <v>1100</v>
      </c>
      <c r="E7" s="40">
        <f t="shared" si="0"/>
        <v>900</v>
      </c>
      <c r="F7" s="42">
        <f t="shared" si="1"/>
        <v>0.8695652173913044</v>
      </c>
      <c r="G7" s="18">
        <f aca="true" t="shared" si="3" ref="G7:G56">PV($C$4,B7,0,E7)*-1</f>
        <v>782.608695652174</v>
      </c>
      <c r="H7" s="42">
        <f>IF(B7&lt;=$C$3,POWER((1+$G$59),(B7*-1)),"-")</f>
        <v>0.8575386627055945</v>
      </c>
      <c r="I7" s="18">
        <f aca="true" t="shared" si="4" ref="I7:I56">PV($G$59,B7,0,E7)*-1</f>
        <v>771.7847964350351</v>
      </c>
      <c r="J7" s="18">
        <f>PMT($C$4,$C$3,$G$57)*-1</f>
        <v>172.09831920740555</v>
      </c>
    </row>
    <row r="8" spans="2:10" ht="18">
      <c r="B8" s="12">
        <f t="shared" si="2"/>
        <v>2</v>
      </c>
      <c r="C8" s="13">
        <v>3200</v>
      </c>
      <c r="D8" s="17">
        <v>1100</v>
      </c>
      <c r="E8" s="40">
        <f t="shared" si="0"/>
        <v>2100</v>
      </c>
      <c r="F8" s="42">
        <f t="shared" si="1"/>
        <v>0.7561436672967865</v>
      </c>
      <c r="G8" s="18">
        <f t="shared" si="3"/>
        <v>1587.9017013232517</v>
      </c>
      <c r="H8" s="42">
        <f aca="true" t="shared" si="5" ref="H8:H56">IF(B8&lt;=$C$3,POWER((1+$G$59),(B8*-1)),"-")</f>
        <v>0.7353725580348994</v>
      </c>
      <c r="I8" s="18">
        <f t="shared" si="4"/>
        <v>1544.2823718732889</v>
      </c>
      <c r="J8" s="18">
        <f aca="true" t="shared" si="6" ref="J8:J13">IF(B8&lt;=$C$3,$J$7,0)</f>
        <v>172.09831920740555</v>
      </c>
    </row>
    <row r="9" spans="2:10" ht="18">
      <c r="B9" s="12">
        <f t="shared" si="2"/>
        <v>3</v>
      </c>
      <c r="C9" s="13">
        <v>4000</v>
      </c>
      <c r="D9" s="17">
        <v>1100</v>
      </c>
      <c r="E9" s="40">
        <f t="shared" si="0"/>
        <v>2900</v>
      </c>
      <c r="F9" s="42">
        <f t="shared" si="1"/>
        <v>0.6575162324319883</v>
      </c>
      <c r="G9" s="18">
        <f t="shared" si="3"/>
        <v>1906.7970740527662</v>
      </c>
      <c r="H9" s="42">
        <f t="shared" si="5"/>
        <v>0.6306104000076399</v>
      </c>
      <c r="I9" s="18">
        <f t="shared" si="4"/>
        <v>1828.7701600221558</v>
      </c>
      <c r="J9" s="18">
        <f t="shared" si="6"/>
        <v>172.09831920740555</v>
      </c>
    </row>
    <row r="10" spans="2:10" ht="18">
      <c r="B10" s="12">
        <f t="shared" si="2"/>
        <v>4</v>
      </c>
      <c r="C10" s="13">
        <v>4500</v>
      </c>
      <c r="D10" s="17">
        <v>1100</v>
      </c>
      <c r="E10" s="40">
        <f t="shared" si="0"/>
        <v>3400</v>
      </c>
      <c r="F10" s="42">
        <f t="shared" si="1"/>
        <v>0.5717532455930334</v>
      </c>
      <c r="G10" s="18">
        <f t="shared" si="3"/>
        <v>1943.9610350163134</v>
      </c>
      <c r="H10" s="42">
        <f t="shared" si="5"/>
        <v>0.5407727991107916</v>
      </c>
      <c r="I10" s="18">
        <f t="shared" si="4"/>
        <v>1838.6275169766914</v>
      </c>
      <c r="J10" s="18">
        <f t="shared" si="6"/>
        <v>172.09831920740555</v>
      </c>
    </row>
    <row r="11" spans="2:10" ht="18">
      <c r="B11" s="12">
        <f t="shared" si="2"/>
        <v>5</v>
      </c>
      <c r="C11" s="13">
        <v>4500</v>
      </c>
      <c r="D11" s="17">
        <v>1100</v>
      </c>
      <c r="E11" s="40">
        <f>(C11-D11)</f>
        <v>3400</v>
      </c>
      <c r="F11" s="42">
        <f t="shared" si="1"/>
        <v>0.4971767352982899</v>
      </c>
      <c r="G11" s="18">
        <f t="shared" si="3"/>
        <v>1690.4009000141857</v>
      </c>
      <c r="H11" s="42">
        <f t="shared" si="5"/>
        <v>0.4637335829770293</v>
      </c>
      <c r="I11" s="18">
        <f t="shared" si="4"/>
        <v>1576.6941821218998</v>
      </c>
      <c r="J11" s="18">
        <f t="shared" si="6"/>
        <v>172.09831920740555</v>
      </c>
    </row>
    <row r="12" spans="2:10" ht="18.75" thickBot="1">
      <c r="B12" s="19">
        <f t="shared" si="2"/>
        <v>6</v>
      </c>
      <c r="C12" s="20">
        <f>4500+250+5000</f>
        <v>9750</v>
      </c>
      <c r="D12" s="21">
        <v>1100</v>
      </c>
      <c r="E12" s="41">
        <f t="shared" si="0"/>
        <v>8650</v>
      </c>
      <c r="F12" s="45">
        <f t="shared" si="1"/>
        <v>0.43232759591155645</v>
      </c>
      <c r="G12" s="22">
        <f t="shared" si="3"/>
        <v>3739.6337046349636</v>
      </c>
      <c r="H12" s="45">
        <f t="shared" si="5"/>
        <v>0.3976694765977956</v>
      </c>
      <c r="I12" s="22">
        <f t="shared" si="4"/>
        <v>3439.840972570932</v>
      </c>
      <c r="J12" s="22">
        <f t="shared" si="6"/>
        <v>172.09831920740555</v>
      </c>
    </row>
    <row r="13" spans="2:10" ht="18" hidden="1">
      <c r="B13" s="12">
        <f t="shared" si="2"/>
        <v>7</v>
      </c>
      <c r="C13" s="13">
        <v>0</v>
      </c>
      <c r="D13" s="17">
        <v>0</v>
      </c>
      <c r="E13" s="40">
        <f t="shared" si="0"/>
        <v>0</v>
      </c>
      <c r="F13" s="42" t="str">
        <f t="shared" si="1"/>
        <v>-</v>
      </c>
      <c r="G13" s="18">
        <f t="shared" si="3"/>
        <v>0</v>
      </c>
      <c r="H13" s="42" t="str">
        <f t="shared" si="5"/>
        <v>-</v>
      </c>
      <c r="I13" s="18">
        <f t="shared" si="4"/>
        <v>0</v>
      </c>
      <c r="J13" s="18">
        <f t="shared" si="6"/>
        <v>0</v>
      </c>
    </row>
    <row r="14" spans="2:12" ht="18" hidden="1">
      <c r="B14" s="12">
        <f t="shared" si="2"/>
        <v>8</v>
      </c>
      <c r="C14" s="13">
        <v>0</v>
      </c>
      <c r="D14" s="17">
        <v>0</v>
      </c>
      <c r="E14" s="40">
        <f t="shared" si="0"/>
        <v>0</v>
      </c>
      <c r="F14" s="42" t="str">
        <f t="shared" si="1"/>
        <v>-</v>
      </c>
      <c r="G14" s="18">
        <f t="shared" si="3"/>
        <v>0</v>
      </c>
      <c r="H14" s="42" t="str">
        <f t="shared" si="5"/>
        <v>-</v>
      </c>
      <c r="I14" s="18">
        <f t="shared" si="4"/>
        <v>0</v>
      </c>
      <c r="J14" s="18">
        <f aca="true" t="shared" si="7" ref="J14:J56">IF(B13&lt;=$C$3,$J$7,0)</f>
        <v>0</v>
      </c>
      <c r="L14" s="3"/>
    </row>
    <row r="15" spans="2:10" ht="18" hidden="1">
      <c r="B15" s="12">
        <f t="shared" si="2"/>
        <v>9</v>
      </c>
      <c r="C15" s="13">
        <v>0</v>
      </c>
      <c r="D15" s="17">
        <v>0</v>
      </c>
      <c r="E15" s="40">
        <f t="shared" si="0"/>
        <v>0</v>
      </c>
      <c r="F15" s="42" t="str">
        <f t="shared" si="1"/>
        <v>-</v>
      </c>
      <c r="G15" s="18">
        <f t="shared" si="3"/>
        <v>0</v>
      </c>
      <c r="H15" s="42" t="str">
        <f t="shared" si="5"/>
        <v>-</v>
      </c>
      <c r="I15" s="18">
        <f t="shared" si="4"/>
        <v>0</v>
      </c>
      <c r="J15" s="18">
        <f t="shared" si="7"/>
        <v>0</v>
      </c>
    </row>
    <row r="16" spans="2:10" ht="18" hidden="1">
      <c r="B16" s="12">
        <f t="shared" si="2"/>
        <v>10</v>
      </c>
      <c r="C16" s="13">
        <v>0</v>
      </c>
      <c r="D16" s="17">
        <v>0</v>
      </c>
      <c r="E16" s="40">
        <f t="shared" si="0"/>
        <v>0</v>
      </c>
      <c r="F16" s="42" t="str">
        <f t="shared" si="1"/>
        <v>-</v>
      </c>
      <c r="G16" s="18">
        <f t="shared" si="3"/>
        <v>0</v>
      </c>
      <c r="H16" s="42" t="str">
        <f t="shared" si="5"/>
        <v>-</v>
      </c>
      <c r="I16" s="18">
        <f t="shared" si="4"/>
        <v>0</v>
      </c>
      <c r="J16" s="18">
        <f t="shared" si="7"/>
        <v>0</v>
      </c>
    </row>
    <row r="17" spans="2:10" ht="18" hidden="1">
      <c r="B17" s="12">
        <f t="shared" si="2"/>
        <v>11</v>
      </c>
      <c r="C17" s="13">
        <v>0</v>
      </c>
      <c r="D17" s="17">
        <v>0</v>
      </c>
      <c r="E17" s="40">
        <f t="shared" si="0"/>
        <v>0</v>
      </c>
      <c r="F17" s="42" t="str">
        <f t="shared" si="1"/>
        <v>-</v>
      </c>
      <c r="G17" s="18">
        <f t="shared" si="3"/>
        <v>0</v>
      </c>
      <c r="H17" s="42" t="str">
        <f t="shared" si="5"/>
        <v>-</v>
      </c>
      <c r="I17" s="18">
        <f t="shared" si="4"/>
        <v>0</v>
      </c>
      <c r="J17" s="18">
        <f t="shared" si="7"/>
        <v>0</v>
      </c>
    </row>
    <row r="18" spans="2:10" ht="18" hidden="1">
      <c r="B18" s="12">
        <f t="shared" si="2"/>
        <v>12</v>
      </c>
      <c r="C18" s="13">
        <v>0</v>
      </c>
      <c r="D18" s="17">
        <v>0</v>
      </c>
      <c r="E18" s="40">
        <f t="shared" si="0"/>
        <v>0</v>
      </c>
      <c r="F18" s="42" t="str">
        <f t="shared" si="1"/>
        <v>-</v>
      </c>
      <c r="G18" s="18">
        <f t="shared" si="3"/>
        <v>0</v>
      </c>
      <c r="H18" s="42" t="str">
        <f t="shared" si="5"/>
        <v>-</v>
      </c>
      <c r="I18" s="18">
        <f t="shared" si="4"/>
        <v>0</v>
      </c>
      <c r="J18" s="18">
        <f t="shared" si="7"/>
        <v>0</v>
      </c>
    </row>
    <row r="19" spans="2:12" ht="18" hidden="1">
      <c r="B19" s="12">
        <f t="shared" si="2"/>
        <v>13</v>
      </c>
      <c r="C19" s="13">
        <v>0</v>
      </c>
      <c r="D19" s="17">
        <v>0</v>
      </c>
      <c r="E19" s="40">
        <f t="shared" si="0"/>
        <v>0</v>
      </c>
      <c r="F19" s="42" t="str">
        <f t="shared" si="1"/>
        <v>-</v>
      </c>
      <c r="G19" s="18">
        <f t="shared" si="3"/>
        <v>0</v>
      </c>
      <c r="H19" s="42" t="str">
        <f t="shared" si="5"/>
        <v>-</v>
      </c>
      <c r="I19" s="18">
        <f t="shared" si="4"/>
        <v>0</v>
      </c>
      <c r="J19" s="18">
        <f t="shared" si="7"/>
        <v>0</v>
      </c>
      <c r="L19" s="3"/>
    </row>
    <row r="20" spans="2:10" ht="18" hidden="1">
      <c r="B20" s="12">
        <f t="shared" si="2"/>
        <v>14</v>
      </c>
      <c r="C20" s="13">
        <v>0</v>
      </c>
      <c r="D20" s="17">
        <v>0</v>
      </c>
      <c r="E20" s="40">
        <f t="shared" si="0"/>
        <v>0</v>
      </c>
      <c r="F20" s="42" t="str">
        <f t="shared" si="1"/>
        <v>-</v>
      </c>
      <c r="G20" s="18">
        <f t="shared" si="3"/>
        <v>0</v>
      </c>
      <c r="H20" s="42" t="str">
        <f t="shared" si="5"/>
        <v>-</v>
      </c>
      <c r="I20" s="18">
        <f t="shared" si="4"/>
        <v>0</v>
      </c>
      <c r="J20" s="18">
        <f t="shared" si="7"/>
        <v>0</v>
      </c>
    </row>
    <row r="21" spans="2:10" ht="18.75" hidden="1" thickBot="1">
      <c r="B21" s="19">
        <f t="shared" si="2"/>
        <v>15</v>
      </c>
      <c r="C21" s="20">
        <v>0</v>
      </c>
      <c r="D21" s="21">
        <v>0</v>
      </c>
      <c r="E21" s="41">
        <f t="shared" si="0"/>
        <v>0</v>
      </c>
      <c r="F21" s="45" t="str">
        <f t="shared" si="1"/>
        <v>-</v>
      </c>
      <c r="G21" s="22">
        <f t="shared" si="3"/>
        <v>0</v>
      </c>
      <c r="H21" s="45" t="str">
        <f t="shared" si="5"/>
        <v>-</v>
      </c>
      <c r="I21" s="22">
        <f t="shared" si="4"/>
        <v>0</v>
      </c>
      <c r="J21" s="22">
        <f t="shared" si="7"/>
        <v>0</v>
      </c>
    </row>
    <row r="22" spans="2:10" ht="18" hidden="1">
      <c r="B22" s="12">
        <f t="shared" si="2"/>
        <v>16</v>
      </c>
      <c r="C22" s="13">
        <v>0</v>
      </c>
      <c r="D22" s="17">
        <v>0</v>
      </c>
      <c r="E22" s="40">
        <f t="shared" si="0"/>
        <v>0</v>
      </c>
      <c r="F22" s="42" t="str">
        <f t="shared" si="1"/>
        <v>-</v>
      </c>
      <c r="G22" s="18">
        <f t="shared" si="3"/>
        <v>0</v>
      </c>
      <c r="H22" s="42" t="str">
        <f t="shared" si="5"/>
        <v>-</v>
      </c>
      <c r="I22" s="18">
        <f t="shared" si="4"/>
        <v>0</v>
      </c>
      <c r="J22" s="18">
        <f t="shared" si="7"/>
        <v>0</v>
      </c>
    </row>
    <row r="23" spans="2:10" ht="18" hidden="1">
      <c r="B23" s="12">
        <f t="shared" si="2"/>
        <v>17</v>
      </c>
      <c r="C23" s="13">
        <v>0</v>
      </c>
      <c r="D23" s="17">
        <v>0</v>
      </c>
      <c r="E23" s="40">
        <f t="shared" si="0"/>
        <v>0</v>
      </c>
      <c r="F23" s="42" t="str">
        <f t="shared" si="1"/>
        <v>-</v>
      </c>
      <c r="G23" s="18">
        <f t="shared" si="3"/>
        <v>0</v>
      </c>
      <c r="H23" s="42" t="str">
        <f t="shared" si="5"/>
        <v>-</v>
      </c>
      <c r="I23" s="18">
        <f t="shared" si="4"/>
        <v>0</v>
      </c>
      <c r="J23" s="18">
        <f t="shared" si="7"/>
        <v>0</v>
      </c>
    </row>
    <row r="24" spans="2:10" ht="18" hidden="1">
      <c r="B24" s="12">
        <f t="shared" si="2"/>
        <v>18</v>
      </c>
      <c r="C24" s="13">
        <v>0</v>
      </c>
      <c r="D24" s="17">
        <v>0</v>
      </c>
      <c r="E24" s="40">
        <f t="shared" si="0"/>
        <v>0</v>
      </c>
      <c r="F24" s="42" t="str">
        <f t="shared" si="1"/>
        <v>-</v>
      </c>
      <c r="G24" s="18">
        <f t="shared" si="3"/>
        <v>0</v>
      </c>
      <c r="H24" s="42" t="str">
        <f t="shared" si="5"/>
        <v>-</v>
      </c>
      <c r="I24" s="18">
        <f t="shared" si="4"/>
        <v>0</v>
      </c>
      <c r="J24" s="18">
        <f t="shared" si="7"/>
        <v>0</v>
      </c>
    </row>
    <row r="25" spans="2:10" ht="18" hidden="1">
      <c r="B25" s="12">
        <f t="shared" si="2"/>
        <v>19</v>
      </c>
      <c r="C25" s="13">
        <v>0</v>
      </c>
      <c r="D25" s="17">
        <v>0</v>
      </c>
      <c r="E25" s="40">
        <f t="shared" si="0"/>
        <v>0</v>
      </c>
      <c r="F25" s="42" t="str">
        <f t="shared" si="1"/>
        <v>-</v>
      </c>
      <c r="G25" s="18">
        <f t="shared" si="3"/>
        <v>0</v>
      </c>
      <c r="H25" s="42" t="str">
        <f t="shared" si="5"/>
        <v>-</v>
      </c>
      <c r="I25" s="18">
        <f t="shared" si="4"/>
        <v>0</v>
      </c>
      <c r="J25" s="18">
        <f t="shared" si="7"/>
        <v>0</v>
      </c>
    </row>
    <row r="26" spans="2:10" ht="18" hidden="1">
      <c r="B26" s="12">
        <f t="shared" si="2"/>
        <v>20</v>
      </c>
      <c r="C26" s="13">
        <v>0</v>
      </c>
      <c r="D26" s="17">
        <v>0</v>
      </c>
      <c r="E26" s="40">
        <f t="shared" si="0"/>
        <v>0</v>
      </c>
      <c r="F26" s="42" t="str">
        <f t="shared" si="1"/>
        <v>-</v>
      </c>
      <c r="G26" s="18">
        <f t="shared" si="3"/>
        <v>0</v>
      </c>
      <c r="H26" s="42" t="str">
        <f t="shared" si="5"/>
        <v>-</v>
      </c>
      <c r="I26" s="18">
        <f t="shared" si="4"/>
        <v>0</v>
      </c>
      <c r="J26" s="18">
        <f t="shared" si="7"/>
        <v>0</v>
      </c>
    </row>
    <row r="27" spans="2:10" ht="18" hidden="1">
      <c r="B27" s="12">
        <f t="shared" si="2"/>
        <v>21</v>
      </c>
      <c r="C27" s="13">
        <v>0</v>
      </c>
      <c r="D27" s="17">
        <v>0</v>
      </c>
      <c r="E27" s="40">
        <f t="shared" si="0"/>
        <v>0</v>
      </c>
      <c r="F27" s="42" t="str">
        <f t="shared" si="1"/>
        <v>-</v>
      </c>
      <c r="G27" s="18">
        <f t="shared" si="3"/>
        <v>0</v>
      </c>
      <c r="H27" s="42" t="str">
        <f t="shared" si="5"/>
        <v>-</v>
      </c>
      <c r="I27" s="18">
        <f t="shared" si="4"/>
        <v>0</v>
      </c>
      <c r="J27" s="18">
        <f t="shared" si="7"/>
        <v>0</v>
      </c>
    </row>
    <row r="28" spans="2:10" ht="18" hidden="1">
      <c r="B28" s="12">
        <f t="shared" si="2"/>
        <v>22</v>
      </c>
      <c r="C28" s="13">
        <v>0</v>
      </c>
      <c r="D28" s="17">
        <v>0</v>
      </c>
      <c r="E28" s="40">
        <f t="shared" si="0"/>
        <v>0</v>
      </c>
      <c r="F28" s="42" t="str">
        <f t="shared" si="1"/>
        <v>-</v>
      </c>
      <c r="G28" s="18">
        <f t="shared" si="3"/>
        <v>0</v>
      </c>
      <c r="H28" s="42" t="str">
        <f t="shared" si="5"/>
        <v>-</v>
      </c>
      <c r="I28" s="18">
        <f t="shared" si="4"/>
        <v>0</v>
      </c>
      <c r="J28" s="18">
        <f t="shared" si="7"/>
        <v>0</v>
      </c>
    </row>
    <row r="29" spans="2:10" ht="18" hidden="1">
      <c r="B29" s="12">
        <f t="shared" si="2"/>
        <v>23</v>
      </c>
      <c r="C29" s="13">
        <v>0</v>
      </c>
      <c r="D29" s="17">
        <v>0</v>
      </c>
      <c r="E29" s="40">
        <f t="shared" si="0"/>
        <v>0</v>
      </c>
      <c r="F29" s="42" t="str">
        <f t="shared" si="1"/>
        <v>-</v>
      </c>
      <c r="G29" s="18">
        <f t="shared" si="3"/>
        <v>0</v>
      </c>
      <c r="H29" s="42" t="str">
        <f t="shared" si="5"/>
        <v>-</v>
      </c>
      <c r="I29" s="18">
        <f t="shared" si="4"/>
        <v>0</v>
      </c>
      <c r="J29" s="18">
        <f t="shared" si="7"/>
        <v>0</v>
      </c>
    </row>
    <row r="30" spans="2:10" ht="18" hidden="1">
      <c r="B30" s="12">
        <f t="shared" si="2"/>
        <v>24</v>
      </c>
      <c r="C30" s="13">
        <v>0</v>
      </c>
      <c r="D30" s="17">
        <v>0</v>
      </c>
      <c r="E30" s="40">
        <f t="shared" si="0"/>
        <v>0</v>
      </c>
      <c r="F30" s="42" t="str">
        <f t="shared" si="1"/>
        <v>-</v>
      </c>
      <c r="G30" s="18">
        <f t="shared" si="3"/>
        <v>0</v>
      </c>
      <c r="H30" s="42" t="str">
        <f t="shared" si="5"/>
        <v>-</v>
      </c>
      <c r="I30" s="18">
        <f t="shared" si="4"/>
        <v>0</v>
      </c>
      <c r="J30" s="18">
        <f t="shared" si="7"/>
        <v>0</v>
      </c>
    </row>
    <row r="31" spans="2:10" ht="18" hidden="1">
      <c r="B31" s="12">
        <f t="shared" si="2"/>
        <v>25</v>
      </c>
      <c r="C31" s="13">
        <v>0</v>
      </c>
      <c r="D31" s="17">
        <v>0</v>
      </c>
      <c r="E31" s="40">
        <f t="shared" si="0"/>
        <v>0</v>
      </c>
      <c r="F31" s="42" t="str">
        <f t="shared" si="1"/>
        <v>-</v>
      </c>
      <c r="G31" s="18">
        <f t="shared" si="3"/>
        <v>0</v>
      </c>
      <c r="H31" s="42" t="str">
        <f t="shared" si="5"/>
        <v>-</v>
      </c>
      <c r="I31" s="18">
        <f t="shared" si="4"/>
        <v>0</v>
      </c>
      <c r="J31" s="18">
        <f t="shared" si="7"/>
        <v>0</v>
      </c>
    </row>
    <row r="32" spans="2:10" ht="18" hidden="1">
      <c r="B32" s="12">
        <f t="shared" si="2"/>
        <v>26</v>
      </c>
      <c r="C32" s="13">
        <v>0</v>
      </c>
      <c r="D32" s="17">
        <v>0</v>
      </c>
      <c r="E32" s="40">
        <f t="shared" si="0"/>
        <v>0</v>
      </c>
      <c r="F32" s="42" t="str">
        <f t="shared" si="1"/>
        <v>-</v>
      </c>
      <c r="G32" s="18">
        <f t="shared" si="3"/>
        <v>0</v>
      </c>
      <c r="H32" s="42" t="str">
        <f t="shared" si="5"/>
        <v>-</v>
      </c>
      <c r="I32" s="18">
        <f t="shared" si="4"/>
        <v>0</v>
      </c>
      <c r="J32" s="18">
        <f t="shared" si="7"/>
        <v>0</v>
      </c>
    </row>
    <row r="33" spans="2:10" ht="18" hidden="1">
      <c r="B33" s="12">
        <f t="shared" si="2"/>
        <v>27</v>
      </c>
      <c r="C33" s="13">
        <v>0</v>
      </c>
      <c r="D33" s="17">
        <v>0</v>
      </c>
      <c r="E33" s="40">
        <f t="shared" si="0"/>
        <v>0</v>
      </c>
      <c r="F33" s="42" t="str">
        <f t="shared" si="1"/>
        <v>-</v>
      </c>
      <c r="G33" s="18">
        <f t="shared" si="3"/>
        <v>0</v>
      </c>
      <c r="H33" s="42" t="str">
        <f t="shared" si="5"/>
        <v>-</v>
      </c>
      <c r="I33" s="18">
        <f t="shared" si="4"/>
        <v>0</v>
      </c>
      <c r="J33" s="18">
        <f t="shared" si="7"/>
        <v>0</v>
      </c>
    </row>
    <row r="34" spans="2:10" ht="18" hidden="1">
      <c r="B34" s="12">
        <f t="shared" si="2"/>
        <v>28</v>
      </c>
      <c r="C34" s="13">
        <v>0</v>
      </c>
      <c r="D34" s="17">
        <v>0</v>
      </c>
      <c r="E34" s="40">
        <f t="shared" si="0"/>
        <v>0</v>
      </c>
      <c r="F34" s="42" t="str">
        <f t="shared" si="1"/>
        <v>-</v>
      </c>
      <c r="G34" s="18">
        <f t="shared" si="3"/>
        <v>0</v>
      </c>
      <c r="H34" s="42" t="str">
        <f t="shared" si="5"/>
        <v>-</v>
      </c>
      <c r="I34" s="18">
        <f t="shared" si="4"/>
        <v>0</v>
      </c>
      <c r="J34" s="18">
        <f t="shared" si="7"/>
        <v>0</v>
      </c>
    </row>
    <row r="35" spans="2:10" ht="18" hidden="1">
      <c r="B35" s="12">
        <f t="shared" si="2"/>
        <v>29</v>
      </c>
      <c r="C35" s="13">
        <v>0</v>
      </c>
      <c r="D35" s="17">
        <v>0</v>
      </c>
      <c r="E35" s="40">
        <f t="shared" si="0"/>
        <v>0</v>
      </c>
      <c r="F35" s="42" t="str">
        <f t="shared" si="1"/>
        <v>-</v>
      </c>
      <c r="G35" s="18">
        <f t="shared" si="3"/>
        <v>0</v>
      </c>
      <c r="H35" s="42" t="str">
        <f t="shared" si="5"/>
        <v>-</v>
      </c>
      <c r="I35" s="18">
        <f t="shared" si="4"/>
        <v>0</v>
      </c>
      <c r="J35" s="18">
        <f t="shared" si="7"/>
        <v>0</v>
      </c>
    </row>
    <row r="36" spans="2:10" ht="18" hidden="1">
      <c r="B36" s="12">
        <f t="shared" si="2"/>
        <v>30</v>
      </c>
      <c r="C36" s="13">
        <v>0</v>
      </c>
      <c r="D36" s="17">
        <v>0</v>
      </c>
      <c r="E36" s="40">
        <f t="shared" si="0"/>
        <v>0</v>
      </c>
      <c r="F36" s="42" t="str">
        <f t="shared" si="1"/>
        <v>-</v>
      </c>
      <c r="G36" s="18">
        <f t="shared" si="3"/>
        <v>0</v>
      </c>
      <c r="H36" s="42" t="str">
        <f t="shared" si="5"/>
        <v>-</v>
      </c>
      <c r="I36" s="18">
        <f t="shared" si="4"/>
        <v>0</v>
      </c>
      <c r="J36" s="18">
        <f t="shared" si="7"/>
        <v>0</v>
      </c>
    </row>
    <row r="37" spans="2:10" ht="18" hidden="1">
      <c r="B37" s="12">
        <f t="shared" si="2"/>
        <v>31</v>
      </c>
      <c r="C37" s="13">
        <v>0</v>
      </c>
      <c r="D37" s="17">
        <v>0</v>
      </c>
      <c r="E37" s="40">
        <f t="shared" si="0"/>
        <v>0</v>
      </c>
      <c r="F37" s="42" t="str">
        <f t="shared" si="1"/>
        <v>-</v>
      </c>
      <c r="G37" s="18">
        <f t="shared" si="3"/>
        <v>0</v>
      </c>
      <c r="H37" s="42" t="str">
        <f t="shared" si="5"/>
        <v>-</v>
      </c>
      <c r="I37" s="18">
        <f t="shared" si="4"/>
        <v>0</v>
      </c>
      <c r="J37" s="18">
        <f t="shared" si="7"/>
        <v>0</v>
      </c>
    </row>
    <row r="38" spans="2:10" ht="18" hidden="1">
      <c r="B38" s="12">
        <f t="shared" si="2"/>
        <v>32</v>
      </c>
      <c r="C38" s="13">
        <v>0</v>
      </c>
      <c r="D38" s="17">
        <v>0</v>
      </c>
      <c r="E38" s="40">
        <f t="shared" si="0"/>
        <v>0</v>
      </c>
      <c r="F38" s="42" t="str">
        <f t="shared" si="1"/>
        <v>-</v>
      </c>
      <c r="G38" s="18">
        <f t="shared" si="3"/>
        <v>0</v>
      </c>
      <c r="H38" s="42" t="str">
        <f t="shared" si="5"/>
        <v>-</v>
      </c>
      <c r="I38" s="18">
        <f t="shared" si="4"/>
        <v>0</v>
      </c>
      <c r="J38" s="18">
        <f t="shared" si="7"/>
        <v>0</v>
      </c>
    </row>
    <row r="39" spans="2:10" ht="18" hidden="1">
      <c r="B39" s="12">
        <f t="shared" si="2"/>
        <v>33</v>
      </c>
      <c r="C39" s="13">
        <v>0</v>
      </c>
      <c r="D39" s="17">
        <v>0</v>
      </c>
      <c r="E39" s="40">
        <f t="shared" si="0"/>
        <v>0</v>
      </c>
      <c r="F39" s="42" t="str">
        <f t="shared" si="1"/>
        <v>-</v>
      </c>
      <c r="G39" s="18">
        <f t="shared" si="3"/>
        <v>0</v>
      </c>
      <c r="H39" s="42" t="str">
        <f t="shared" si="5"/>
        <v>-</v>
      </c>
      <c r="I39" s="18">
        <f t="shared" si="4"/>
        <v>0</v>
      </c>
      <c r="J39" s="18">
        <f t="shared" si="7"/>
        <v>0</v>
      </c>
    </row>
    <row r="40" spans="2:10" ht="18" hidden="1">
      <c r="B40" s="12">
        <f t="shared" si="2"/>
        <v>34</v>
      </c>
      <c r="C40" s="13">
        <v>0</v>
      </c>
      <c r="D40" s="17">
        <v>0</v>
      </c>
      <c r="E40" s="40">
        <f t="shared" si="0"/>
        <v>0</v>
      </c>
      <c r="F40" s="42" t="str">
        <f t="shared" si="1"/>
        <v>-</v>
      </c>
      <c r="G40" s="18">
        <f t="shared" si="3"/>
        <v>0</v>
      </c>
      <c r="H40" s="42" t="str">
        <f t="shared" si="5"/>
        <v>-</v>
      </c>
      <c r="I40" s="18">
        <f t="shared" si="4"/>
        <v>0</v>
      </c>
      <c r="J40" s="18">
        <f t="shared" si="7"/>
        <v>0</v>
      </c>
    </row>
    <row r="41" spans="2:10" ht="18" hidden="1">
      <c r="B41" s="12">
        <f t="shared" si="2"/>
        <v>35</v>
      </c>
      <c r="C41" s="13">
        <v>0</v>
      </c>
      <c r="D41" s="17">
        <v>0</v>
      </c>
      <c r="E41" s="40">
        <f t="shared" si="0"/>
        <v>0</v>
      </c>
      <c r="F41" s="42" t="str">
        <f t="shared" si="1"/>
        <v>-</v>
      </c>
      <c r="G41" s="18">
        <f t="shared" si="3"/>
        <v>0</v>
      </c>
      <c r="H41" s="42" t="str">
        <f t="shared" si="5"/>
        <v>-</v>
      </c>
      <c r="I41" s="18">
        <f t="shared" si="4"/>
        <v>0</v>
      </c>
      <c r="J41" s="18">
        <f t="shared" si="7"/>
        <v>0</v>
      </c>
    </row>
    <row r="42" spans="2:10" ht="18" hidden="1">
      <c r="B42" s="12">
        <f t="shared" si="2"/>
        <v>36</v>
      </c>
      <c r="C42" s="13">
        <v>0</v>
      </c>
      <c r="D42" s="17">
        <v>0</v>
      </c>
      <c r="E42" s="40">
        <f t="shared" si="0"/>
        <v>0</v>
      </c>
      <c r="F42" s="42" t="str">
        <f t="shared" si="1"/>
        <v>-</v>
      </c>
      <c r="G42" s="18">
        <f t="shared" si="3"/>
        <v>0</v>
      </c>
      <c r="H42" s="42" t="str">
        <f t="shared" si="5"/>
        <v>-</v>
      </c>
      <c r="I42" s="18">
        <f t="shared" si="4"/>
        <v>0</v>
      </c>
      <c r="J42" s="18">
        <f t="shared" si="7"/>
        <v>0</v>
      </c>
    </row>
    <row r="43" spans="2:10" ht="18" hidden="1">
      <c r="B43" s="12">
        <f t="shared" si="2"/>
        <v>37</v>
      </c>
      <c r="C43" s="13">
        <v>0</v>
      </c>
      <c r="D43" s="17">
        <v>0</v>
      </c>
      <c r="E43" s="40">
        <f t="shared" si="0"/>
        <v>0</v>
      </c>
      <c r="F43" s="42" t="str">
        <f t="shared" si="1"/>
        <v>-</v>
      </c>
      <c r="G43" s="18">
        <f t="shared" si="3"/>
        <v>0</v>
      </c>
      <c r="H43" s="42" t="str">
        <f t="shared" si="5"/>
        <v>-</v>
      </c>
      <c r="I43" s="18">
        <f t="shared" si="4"/>
        <v>0</v>
      </c>
      <c r="J43" s="18">
        <f t="shared" si="7"/>
        <v>0</v>
      </c>
    </row>
    <row r="44" spans="2:10" ht="18" hidden="1">
      <c r="B44" s="12">
        <f t="shared" si="2"/>
        <v>38</v>
      </c>
      <c r="C44" s="13">
        <v>0</v>
      </c>
      <c r="D44" s="17">
        <v>0</v>
      </c>
      <c r="E44" s="40">
        <f t="shared" si="0"/>
        <v>0</v>
      </c>
      <c r="F44" s="42" t="str">
        <f t="shared" si="1"/>
        <v>-</v>
      </c>
      <c r="G44" s="18">
        <f t="shared" si="3"/>
        <v>0</v>
      </c>
      <c r="H44" s="42" t="str">
        <f t="shared" si="5"/>
        <v>-</v>
      </c>
      <c r="I44" s="18">
        <f t="shared" si="4"/>
        <v>0</v>
      </c>
      <c r="J44" s="18">
        <f t="shared" si="7"/>
        <v>0</v>
      </c>
    </row>
    <row r="45" spans="2:10" ht="18" hidden="1">
      <c r="B45" s="12">
        <f t="shared" si="2"/>
        <v>39</v>
      </c>
      <c r="C45" s="13">
        <v>0</v>
      </c>
      <c r="D45" s="17">
        <v>0</v>
      </c>
      <c r="E45" s="40">
        <f t="shared" si="0"/>
        <v>0</v>
      </c>
      <c r="F45" s="42" t="str">
        <f t="shared" si="1"/>
        <v>-</v>
      </c>
      <c r="G45" s="18">
        <f t="shared" si="3"/>
        <v>0</v>
      </c>
      <c r="H45" s="42" t="str">
        <f t="shared" si="5"/>
        <v>-</v>
      </c>
      <c r="I45" s="18">
        <f t="shared" si="4"/>
        <v>0</v>
      </c>
      <c r="J45" s="18">
        <f t="shared" si="7"/>
        <v>0</v>
      </c>
    </row>
    <row r="46" spans="2:10" ht="18" hidden="1">
      <c r="B46" s="12">
        <f t="shared" si="2"/>
        <v>40</v>
      </c>
      <c r="C46" s="13">
        <v>0</v>
      </c>
      <c r="D46" s="17">
        <v>0</v>
      </c>
      <c r="E46" s="40">
        <f t="shared" si="0"/>
        <v>0</v>
      </c>
      <c r="F46" s="42" t="str">
        <f t="shared" si="1"/>
        <v>-</v>
      </c>
      <c r="G46" s="18">
        <f t="shared" si="3"/>
        <v>0</v>
      </c>
      <c r="H46" s="42" t="str">
        <f t="shared" si="5"/>
        <v>-</v>
      </c>
      <c r="I46" s="18">
        <f t="shared" si="4"/>
        <v>0</v>
      </c>
      <c r="J46" s="18">
        <f t="shared" si="7"/>
        <v>0</v>
      </c>
    </row>
    <row r="47" spans="2:10" ht="18" hidden="1">
      <c r="B47" s="12">
        <f t="shared" si="2"/>
        <v>41</v>
      </c>
      <c r="C47" s="13">
        <v>0</v>
      </c>
      <c r="D47" s="17">
        <v>0</v>
      </c>
      <c r="E47" s="40">
        <f t="shared" si="0"/>
        <v>0</v>
      </c>
      <c r="F47" s="42" t="str">
        <f t="shared" si="1"/>
        <v>-</v>
      </c>
      <c r="G47" s="18">
        <f t="shared" si="3"/>
        <v>0</v>
      </c>
      <c r="H47" s="42" t="str">
        <f t="shared" si="5"/>
        <v>-</v>
      </c>
      <c r="I47" s="18">
        <f t="shared" si="4"/>
        <v>0</v>
      </c>
      <c r="J47" s="18">
        <f t="shared" si="7"/>
        <v>0</v>
      </c>
    </row>
    <row r="48" spans="2:10" ht="18" hidden="1">
      <c r="B48" s="12">
        <f t="shared" si="2"/>
        <v>42</v>
      </c>
      <c r="C48" s="13">
        <v>0</v>
      </c>
      <c r="D48" s="17">
        <v>0</v>
      </c>
      <c r="E48" s="40">
        <f t="shared" si="0"/>
        <v>0</v>
      </c>
      <c r="F48" s="42" t="str">
        <f t="shared" si="1"/>
        <v>-</v>
      </c>
      <c r="G48" s="18">
        <f t="shared" si="3"/>
        <v>0</v>
      </c>
      <c r="H48" s="42" t="str">
        <f t="shared" si="5"/>
        <v>-</v>
      </c>
      <c r="I48" s="18">
        <f t="shared" si="4"/>
        <v>0</v>
      </c>
      <c r="J48" s="18">
        <f t="shared" si="7"/>
        <v>0</v>
      </c>
    </row>
    <row r="49" spans="2:10" ht="18" hidden="1">
      <c r="B49" s="12">
        <f t="shared" si="2"/>
        <v>43</v>
      </c>
      <c r="C49" s="13">
        <v>0</v>
      </c>
      <c r="D49" s="17">
        <v>0</v>
      </c>
      <c r="E49" s="40">
        <f t="shared" si="0"/>
        <v>0</v>
      </c>
      <c r="F49" s="42" t="str">
        <f t="shared" si="1"/>
        <v>-</v>
      </c>
      <c r="G49" s="18">
        <f t="shared" si="3"/>
        <v>0</v>
      </c>
      <c r="H49" s="42" t="str">
        <f t="shared" si="5"/>
        <v>-</v>
      </c>
      <c r="I49" s="18">
        <f t="shared" si="4"/>
        <v>0</v>
      </c>
      <c r="J49" s="18">
        <f t="shared" si="7"/>
        <v>0</v>
      </c>
    </row>
    <row r="50" spans="2:10" ht="18" hidden="1">
      <c r="B50" s="12">
        <f t="shared" si="2"/>
        <v>44</v>
      </c>
      <c r="C50" s="13">
        <v>0</v>
      </c>
      <c r="D50" s="17">
        <v>0</v>
      </c>
      <c r="E50" s="40">
        <f t="shared" si="0"/>
        <v>0</v>
      </c>
      <c r="F50" s="42" t="str">
        <f t="shared" si="1"/>
        <v>-</v>
      </c>
      <c r="G50" s="18">
        <f t="shared" si="3"/>
        <v>0</v>
      </c>
      <c r="H50" s="42" t="str">
        <f t="shared" si="5"/>
        <v>-</v>
      </c>
      <c r="I50" s="18">
        <f t="shared" si="4"/>
        <v>0</v>
      </c>
      <c r="J50" s="18">
        <f t="shared" si="7"/>
        <v>0</v>
      </c>
    </row>
    <row r="51" spans="2:10" ht="18" hidden="1">
      <c r="B51" s="12">
        <f t="shared" si="2"/>
        <v>45</v>
      </c>
      <c r="C51" s="13">
        <v>0</v>
      </c>
      <c r="D51" s="17">
        <v>0</v>
      </c>
      <c r="E51" s="40">
        <f t="shared" si="0"/>
        <v>0</v>
      </c>
      <c r="F51" s="42" t="str">
        <f t="shared" si="1"/>
        <v>-</v>
      </c>
      <c r="G51" s="18">
        <f t="shared" si="3"/>
        <v>0</v>
      </c>
      <c r="H51" s="42" t="str">
        <f t="shared" si="5"/>
        <v>-</v>
      </c>
      <c r="I51" s="18">
        <f t="shared" si="4"/>
        <v>0</v>
      </c>
      <c r="J51" s="18">
        <f t="shared" si="7"/>
        <v>0</v>
      </c>
    </row>
    <row r="52" spans="2:10" ht="18" hidden="1">
      <c r="B52" s="12">
        <f t="shared" si="2"/>
        <v>46</v>
      </c>
      <c r="C52" s="13">
        <v>0</v>
      </c>
      <c r="D52" s="17">
        <v>0</v>
      </c>
      <c r="E52" s="40">
        <f t="shared" si="0"/>
        <v>0</v>
      </c>
      <c r="F52" s="42" t="str">
        <f t="shared" si="1"/>
        <v>-</v>
      </c>
      <c r="G52" s="18">
        <f t="shared" si="3"/>
        <v>0</v>
      </c>
      <c r="H52" s="42" t="str">
        <f t="shared" si="5"/>
        <v>-</v>
      </c>
      <c r="I52" s="18">
        <f t="shared" si="4"/>
        <v>0</v>
      </c>
      <c r="J52" s="18">
        <f t="shared" si="7"/>
        <v>0</v>
      </c>
    </row>
    <row r="53" spans="2:10" ht="18" hidden="1">
      <c r="B53" s="12">
        <f t="shared" si="2"/>
        <v>47</v>
      </c>
      <c r="C53" s="13">
        <v>0</v>
      </c>
      <c r="D53" s="17">
        <v>0</v>
      </c>
      <c r="E53" s="40">
        <f t="shared" si="0"/>
        <v>0</v>
      </c>
      <c r="F53" s="42" t="str">
        <f t="shared" si="1"/>
        <v>-</v>
      </c>
      <c r="G53" s="18">
        <f t="shared" si="3"/>
        <v>0</v>
      </c>
      <c r="H53" s="42" t="str">
        <f t="shared" si="5"/>
        <v>-</v>
      </c>
      <c r="I53" s="18">
        <f t="shared" si="4"/>
        <v>0</v>
      </c>
      <c r="J53" s="18">
        <f t="shared" si="7"/>
        <v>0</v>
      </c>
    </row>
    <row r="54" spans="2:10" ht="18" hidden="1">
      <c r="B54" s="12">
        <f t="shared" si="2"/>
        <v>48</v>
      </c>
      <c r="C54" s="13">
        <v>0</v>
      </c>
      <c r="D54" s="17">
        <v>0</v>
      </c>
      <c r="E54" s="40">
        <f t="shared" si="0"/>
        <v>0</v>
      </c>
      <c r="F54" s="42" t="str">
        <f t="shared" si="1"/>
        <v>-</v>
      </c>
      <c r="G54" s="18">
        <f t="shared" si="3"/>
        <v>0</v>
      </c>
      <c r="H54" s="42" t="str">
        <f t="shared" si="5"/>
        <v>-</v>
      </c>
      <c r="I54" s="18">
        <f t="shared" si="4"/>
        <v>0</v>
      </c>
      <c r="J54" s="18">
        <f t="shared" si="7"/>
        <v>0</v>
      </c>
    </row>
    <row r="55" spans="2:10" ht="18" hidden="1">
      <c r="B55" s="12">
        <f t="shared" si="2"/>
        <v>49</v>
      </c>
      <c r="C55" s="13">
        <v>0</v>
      </c>
      <c r="D55" s="17">
        <v>0</v>
      </c>
      <c r="E55" s="40">
        <f t="shared" si="0"/>
        <v>0</v>
      </c>
      <c r="F55" s="42" t="str">
        <f t="shared" si="1"/>
        <v>-</v>
      </c>
      <c r="G55" s="18">
        <f t="shared" si="3"/>
        <v>0</v>
      </c>
      <c r="H55" s="42" t="str">
        <f t="shared" si="5"/>
        <v>-</v>
      </c>
      <c r="I55" s="18">
        <f t="shared" si="4"/>
        <v>0</v>
      </c>
      <c r="J55" s="18">
        <f t="shared" si="7"/>
        <v>0</v>
      </c>
    </row>
    <row r="56" spans="2:10" ht="18.75" hidden="1" thickBot="1">
      <c r="B56" s="19">
        <f t="shared" si="2"/>
        <v>50</v>
      </c>
      <c r="C56" s="20">
        <v>0</v>
      </c>
      <c r="D56" s="21">
        <v>0</v>
      </c>
      <c r="E56" s="41">
        <f t="shared" si="0"/>
        <v>0</v>
      </c>
      <c r="F56" s="45" t="str">
        <f t="shared" si="1"/>
        <v>-</v>
      </c>
      <c r="G56" s="22">
        <f t="shared" si="3"/>
        <v>0</v>
      </c>
      <c r="H56" s="45" t="str">
        <f t="shared" si="5"/>
        <v>-</v>
      </c>
      <c r="I56" s="22">
        <f t="shared" si="4"/>
        <v>0</v>
      </c>
      <c r="J56" s="22">
        <f t="shared" si="7"/>
        <v>0</v>
      </c>
    </row>
    <row r="57" spans="2:10" ht="18.75" thickBot="1">
      <c r="B57" s="28" t="s">
        <v>0</v>
      </c>
      <c r="C57" s="32"/>
      <c r="D57" s="32"/>
      <c r="E57" s="32"/>
      <c r="F57" s="32"/>
      <c r="G57" s="47">
        <f>SUM(G6:G56)</f>
        <v>651.3031106936551</v>
      </c>
      <c r="H57" s="43"/>
      <c r="I57" s="48">
        <f>SUM(I6:I56)</f>
        <v>2.2737367544323206E-12</v>
      </c>
      <c r="J57" s="4"/>
    </row>
    <row r="58" spans="2:10" ht="18.75" thickBot="1">
      <c r="B58" s="27" t="s">
        <v>17</v>
      </c>
      <c r="C58" s="30"/>
      <c r="D58" s="30"/>
      <c r="E58" s="30"/>
      <c r="F58" s="30"/>
      <c r="G58" s="31">
        <f>J7</f>
        <v>172.09831920740555</v>
      </c>
      <c r="H58" s="35"/>
      <c r="I58" s="35"/>
      <c r="J58" s="4"/>
    </row>
    <row r="59" spans="2:10" ht="18.75" thickBot="1">
      <c r="B59" s="29" t="s">
        <v>1</v>
      </c>
      <c r="C59" s="23"/>
      <c r="D59" s="23"/>
      <c r="E59" s="23"/>
      <c r="F59" s="23"/>
      <c r="G59" s="24">
        <f>IRR(E6:E56)</f>
        <v>0.16612817997608412</v>
      </c>
      <c r="H59" s="36"/>
      <c r="I59" s="36"/>
      <c r="J59" s="4"/>
    </row>
    <row r="60" spans="2:10" ht="18.75" thickBot="1">
      <c r="B60" s="28" t="s">
        <v>2</v>
      </c>
      <c r="C60" s="32"/>
      <c r="D60" s="32"/>
      <c r="E60" s="32"/>
      <c r="F60" s="32"/>
      <c r="G60" s="33">
        <f>NPER(C4,G62,G6,0)</f>
        <v>5.493204138429222</v>
      </c>
      <c r="H60" s="37"/>
      <c r="I60" s="37"/>
      <c r="J60" s="4"/>
    </row>
    <row r="61" spans="2:9" ht="12.75" hidden="1">
      <c r="B61" s="25" t="s">
        <v>5</v>
      </c>
      <c r="G61" s="26">
        <f>SUM(G7:G56)</f>
        <v>11651.303110693654</v>
      </c>
      <c r="H61" s="26"/>
      <c r="I61" s="26"/>
    </row>
    <row r="62" spans="2:9" ht="12.75" hidden="1">
      <c r="B62" s="25" t="s">
        <v>6</v>
      </c>
      <c r="G62" s="1">
        <f>PMT(C4,C3,G61,0)*-1</f>
        <v>3078.7042914486233</v>
      </c>
      <c r="H62" s="1"/>
      <c r="I62" s="1"/>
    </row>
    <row r="64" ht="18">
      <c r="B64" s="46" t="s">
        <v>15</v>
      </c>
    </row>
    <row r="65" spans="1:7" ht="115.5" customHeight="1">
      <c r="A65" s="50" t="s">
        <v>29</v>
      </c>
      <c r="B65" s="182" t="s">
        <v>31</v>
      </c>
      <c r="C65" s="182"/>
      <c r="D65" s="182"/>
      <c r="E65" s="182"/>
      <c r="F65" s="182"/>
      <c r="G65" s="182"/>
    </row>
    <row r="66" spans="1:7" ht="57" customHeight="1">
      <c r="A66" s="50"/>
      <c r="B66" s="182"/>
      <c r="C66" s="182"/>
      <c r="D66" s="182"/>
      <c r="E66" s="182"/>
      <c r="F66" s="182"/>
      <c r="G66" s="182"/>
    </row>
    <row r="67" spans="2:3" ht="12.75">
      <c r="B67" s="2"/>
      <c r="C67" s="2"/>
    </row>
  </sheetData>
  <sheetProtection/>
  <mergeCells count="3">
    <mergeCell ref="B1:D1"/>
    <mergeCell ref="B65:G65"/>
    <mergeCell ref="B66:G66"/>
  </mergeCells>
  <printOptions/>
  <pageMargins left="0.7874015748031497" right="0.3937007874015748" top="0.984251968503937" bottom="0.984251968503937" header="0" footer="0"/>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K387"/>
  <sheetViews>
    <sheetView zoomScale="190" zoomScaleNormal="190" zoomScalePageLayoutView="0" workbookViewId="0" topLeftCell="A1">
      <selection activeCell="A45" sqref="A45:IV60"/>
    </sheetView>
  </sheetViews>
  <sheetFormatPr defaultColWidth="9.140625" defaultRowHeight="12.75"/>
  <cols>
    <col min="1" max="1" width="6.28125" style="0" customWidth="1"/>
    <col min="2" max="2" width="13.8515625" style="0" customWidth="1"/>
    <col min="3" max="3" width="15.7109375" style="0" customWidth="1"/>
    <col min="4" max="4" width="17.421875" style="0" customWidth="1"/>
    <col min="5" max="5" width="13.57421875" style="0" customWidth="1"/>
    <col min="6" max="6" width="14.57421875" style="0" customWidth="1"/>
    <col min="7" max="7" width="14.421875" style="0" customWidth="1"/>
  </cols>
  <sheetData>
    <row r="1" spans="1:7" ht="27" thickBot="1">
      <c r="A1" s="194" t="s">
        <v>32</v>
      </c>
      <c r="B1" s="195"/>
      <c r="C1" s="195"/>
      <c r="D1" s="195"/>
      <c r="E1" s="195"/>
      <c r="F1" s="195"/>
      <c r="G1" s="196"/>
    </row>
    <row r="2" spans="1:7" ht="12.75">
      <c r="A2" s="197" t="s">
        <v>33</v>
      </c>
      <c r="B2" s="198"/>
      <c r="C2" s="198"/>
      <c r="D2" s="52">
        <v>12000000</v>
      </c>
      <c r="E2" s="2"/>
      <c r="F2" s="2"/>
      <c r="G2" s="53"/>
    </row>
    <row r="3" spans="1:7" ht="12.75">
      <c r="A3" s="192" t="s">
        <v>34</v>
      </c>
      <c r="B3" s="193"/>
      <c r="C3" s="193"/>
      <c r="D3" s="56">
        <v>98</v>
      </c>
      <c r="E3" s="2"/>
      <c r="F3" s="2"/>
      <c r="G3" s="53"/>
    </row>
    <row r="4" spans="1:7" ht="12.75">
      <c r="A4" s="192" t="s">
        <v>35</v>
      </c>
      <c r="B4" s="193"/>
      <c r="C4" s="193"/>
      <c r="D4" s="57">
        <v>180000</v>
      </c>
      <c r="E4" s="2"/>
      <c r="F4" s="2"/>
      <c r="G4" s="53"/>
    </row>
    <row r="5" spans="1:7" ht="13.5" thickBot="1">
      <c r="A5" s="192" t="s">
        <v>36</v>
      </c>
      <c r="B5" s="193"/>
      <c r="C5" s="193"/>
      <c r="D5" s="58">
        <f>(D2*(D3/100))-D4</f>
        <v>11580000</v>
      </c>
      <c r="E5" s="2"/>
      <c r="F5" s="2"/>
      <c r="G5" s="53"/>
    </row>
    <row r="6" spans="1:7" ht="13.5" thickTop="1">
      <c r="A6" s="192" t="s">
        <v>37</v>
      </c>
      <c r="B6" s="193"/>
      <c r="C6" s="193"/>
      <c r="D6" s="59">
        <v>0.05</v>
      </c>
      <c r="E6" s="2"/>
      <c r="F6" s="2"/>
      <c r="G6" s="53"/>
    </row>
    <row r="7" spans="1:7" ht="12.75">
      <c r="A7" s="192" t="s">
        <v>38</v>
      </c>
      <c r="B7" s="193"/>
      <c r="C7" s="193"/>
      <c r="D7" s="60">
        <v>6</v>
      </c>
      <c r="E7" s="2"/>
      <c r="F7" s="2"/>
      <c r="G7" s="53"/>
    </row>
    <row r="8" spans="1:7" ht="12.75">
      <c r="A8" s="192" t="s">
        <v>39</v>
      </c>
      <c r="B8" s="193"/>
      <c r="C8" s="193"/>
      <c r="D8" s="60">
        <v>4</v>
      </c>
      <c r="E8" s="2"/>
      <c r="F8" s="2"/>
      <c r="G8" s="53"/>
    </row>
    <row r="9" spans="1:7" ht="12.75">
      <c r="A9" s="192" t="s">
        <v>40</v>
      </c>
      <c r="B9" s="193"/>
      <c r="C9" s="193"/>
      <c r="D9" s="61">
        <f>D7*D8</f>
        <v>24</v>
      </c>
      <c r="E9" s="2"/>
      <c r="F9" s="2"/>
      <c r="G9" s="53"/>
    </row>
    <row r="10" spans="1:7" ht="12.75">
      <c r="A10" s="192" t="s">
        <v>41</v>
      </c>
      <c r="B10" s="193"/>
      <c r="C10" s="193"/>
      <c r="D10" s="62">
        <f>D6/D8</f>
        <v>0.0125</v>
      </c>
      <c r="E10" s="2"/>
      <c r="F10" s="2"/>
      <c r="G10" s="53"/>
    </row>
    <row r="11" spans="1:7" ht="12.75">
      <c r="A11" s="192" t="s">
        <v>42</v>
      </c>
      <c r="B11" s="193"/>
      <c r="C11" s="193"/>
      <c r="D11" s="63">
        <f>(PMT(D10,D9,D2))</f>
        <v>-581839.7765634127</v>
      </c>
      <c r="E11" s="54" t="s">
        <v>43</v>
      </c>
      <c r="F11" s="55"/>
      <c r="G11" s="64"/>
    </row>
    <row r="12" spans="1:7" ht="12.75" hidden="1">
      <c r="A12" s="192" t="s">
        <v>44</v>
      </c>
      <c r="B12" s="193"/>
      <c r="C12" s="193"/>
      <c r="D12" s="56">
        <v>0</v>
      </c>
      <c r="E12" s="2"/>
      <c r="F12" s="2"/>
      <c r="G12" s="53"/>
    </row>
    <row r="13" spans="1:7" ht="12.75">
      <c r="A13" s="183"/>
      <c r="B13" s="184"/>
      <c r="C13" s="184"/>
      <c r="D13" s="185"/>
      <c r="E13" s="2"/>
      <c r="F13" s="2"/>
      <c r="G13" s="53"/>
    </row>
    <row r="14" spans="1:7" ht="12.75" hidden="1">
      <c r="A14" s="65"/>
      <c r="B14" s="2"/>
      <c r="C14" s="2"/>
      <c r="D14" s="63">
        <f>D11-D12</f>
        <v>-581839.7765634127</v>
      </c>
      <c r="E14" s="2"/>
      <c r="F14" s="2"/>
      <c r="G14" s="53"/>
    </row>
    <row r="15" spans="1:7" ht="12.75" hidden="1">
      <c r="A15" s="65"/>
      <c r="B15" s="2"/>
      <c r="C15" s="2"/>
      <c r="D15" s="53"/>
      <c r="E15" s="2"/>
      <c r="F15" s="2"/>
      <c r="G15" s="53"/>
    </row>
    <row r="16" spans="1:11" ht="18">
      <c r="A16" s="186" t="s">
        <v>45</v>
      </c>
      <c r="B16" s="187"/>
      <c r="C16" s="187"/>
      <c r="D16" s="68">
        <f>(POWER((RATE(D9,D14,D5)+1),D8))-1</f>
        <v>0.06367778571968019</v>
      </c>
      <c r="E16" s="186" t="str">
        <f>E11</f>
        <v>(Beregning: se note til annuitetslån)</v>
      </c>
      <c r="F16" s="187"/>
      <c r="G16" s="188"/>
      <c r="H16" s="70"/>
      <c r="I16" s="70"/>
      <c r="J16" s="70"/>
      <c r="K16" s="70"/>
    </row>
    <row r="17" spans="1:11" ht="13.5" thickBot="1">
      <c r="A17" s="189"/>
      <c r="B17" s="190"/>
      <c r="C17" s="190"/>
      <c r="D17" s="191"/>
      <c r="E17" s="71"/>
      <c r="F17" s="71"/>
      <c r="G17" s="72"/>
      <c r="H17" s="70"/>
      <c r="I17" s="70"/>
      <c r="J17" s="70"/>
      <c r="K17" s="70"/>
    </row>
    <row r="18" spans="1:11" ht="13.5" thickBot="1">
      <c r="A18" s="73"/>
      <c r="B18" s="74"/>
      <c r="C18" s="74"/>
      <c r="D18" s="75"/>
      <c r="E18" s="75"/>
      <c r="F18" s="75"/>
      <c r="G18" s="76"/>
      <c r="H18" s="70"/>
      <c r="I18" s="70"/>
      <c r="J18" s="70"/>
      <c r="K18" s="70"/>
    </row>
    <row r="19" spans="1:11" ht="12.75">
      <c r="A19" s="77" t="str">
        <f>CONCATENATE("Amortisationstabel annuitetslån: (",D9," terminer)")</f>
        <v>Amortisationstabel annuitetslån: (24 terminer)</v>
      </c>
      <c r="B19" s="78"/>
      <c r="C19" s="78"/>
      <c r="D19" s="71"/>
      <c r="E19" s="71"/>
      <c r="F19" s="71"/>
      <c r="G19" s="72"/>
      <c r="H19" s="70"/>
      <c r="I19" s="70"/>
      <c r="J19" s="70"/>
      <c r="K19" s="70"/>
    </row>
    <row r="20" spans="1:8" ht="25.5">
      <c r="A20" s="65" t="s">
        <v>46</v>
      </c>
      <c r="B20" s="79" t="s">
        <v>47</v>
      </c>
      <c r="C20" s="79" t="s">
        <v>48</v>
      </c>
      <c r="D20" s="80" t="s">
        <v>49</v>
      </c>
      <c r="E20" s="79" t="s">
        <v>50</v>
      </c>
      <c r="F20" s="79" t="s">
        <v>51</v>
      </c>
      <c r="G20" s="81" t="s">
        <v>52</v>
      </c>
      <c r="H20" s="82"/>
    </row>
    <row r="21" spans="1:7" ht="12.75">
      <c r="A21" s="65">
        <v>1</v>
      </c>
      <c r="B21" s="83">
        <f>D2</f>
        <v>12000000</v>
      </c>
      <c r="C21" s="83">
        <f aca="true" t="shared" si="0" ref="C21:C84">IF(A21&lt;=$D$9,$D$14*-1,0)</f>
        <v>581839.7765634127</v>
      </c>
      <c r="D21" s="83">
        <f aca="true" t="shared" si="1" ref="D21:D84">IF(A21&gt;$D$9,0,$D$11*-1)</f>
        <v>581839.7765634127</v>
      </c>
      <c r="E21" s="84">
        <f aca="true" t="shared" si="2" ref="E21:E84">B21*$D$10</f>
        <v>150000</v>
      </c>
      <c r="F21" s="83">
        <f aca="true" t="shared" si="3" ref="F21:F84">D21-E21</f>
        <v>431839.77656341274</v>
      </c>
      <c r="G21" s="63">
        <f aca="true" t="shared" si="4" ref="G21:G84">B21-F21</f>
        <v>11568160.223436587</v>
      </c>
    </row>
    <row r="22" spans="1:7" ht="12.75">
      <c r="A22" s="65">
        <f aca="true" t="shared" si="5" ref="A22:A85">A21+1</f>
        <v>2</v>
      </c>
      <c r="B22" s="83">
        <f aca="true" t="shared" si="6" ref="B22:B85">IF(A22&lt;=$D$9,G21,0)</f>
        <v>11568160.223436587</v>
      </c>
      <c r="C22" s="83">
        <f t="shared" si="0"/>
        <v>581839.7765634127</v>
      </c>
      <c r="D22" s="83">
        <f t="shared" si="1"/>
        <v>581839.7765634127</v>
      </c>
      <c r="E22" s="84">
        <f t="shared" si="2"/>
        <v>144602.00279295733</v>
      </c>
      <c r="F22" s="83">
        <f t="shared" si="3"/>
        <v>437237.7737704554</v>
      </c>
      <c r="G22" s="63">
        <f t="shared" si="4"/>
        <v>11130922.449666131</v>
      </c>
    </row>
    <row r="23" spans="1:7" ht="12.75">
      <c r="A23" s="65">
        <f t="shared" si="5"/>
        <v>3</v>
      </c>
      <c r="B23" s="83">
        <f t="shared" si="6"/>
        <v>11130922.449666131</v>
      </c>
      <c r="C23" s="83">
        <f t="shared" si="0"/>
        <v>581839.7765634127</v>
      </c>
      <c r="D23" s="83">
        <f t="shared" si="1"/>
        <v>581839.7765634127</v>
      </c>
      <c r="E23" s="84">
        <f t="shared" si="2"/>
        <v>139136.53062082664</v>
      </c>
      <c r="F23" s="83">
        <f t="shared" si="3"/>
        <v>442703.2459425861</v>
      </c>
      <c r="G23" s="63">
        <f t="shared" si="4"/>
        <v>10688219.203723546</v>
      </c>
    </row>
    <row r="24" spans="1:7" ht="12.75">
      <c r="A24" s="65">
        <f t="shared" si="5"/>
        <v>4</v>
      </c>
      <c r="B24" s="83">
        <f t="shared" si="6"/>
        <v>10688219.203723546</v>
      </c>
      <c r="C24" s="83">
        <f t="shared" si="0"/>
        <v>581839.7765634127</v>
      </c>
      <c r="D24" s="83">
        <f t="shared" si="1"/>
        <v>581839.7765634127</v>
      </c>
      <c r="E24" s="84">
        <f t="shared" si="2"/>
        <v>133602.74004654432</v>
      </c>
      <c r="F24" s="83">
        <f t="shared" si="3"/>
        <v>448237.0365168684</v>
      </c>
      <c r="G24" s="63">
        <f t="shared" si="4"/>
        <v>10239982.167206679</v>
      </c>
    </row>
    <row r="25" spans="1:7" ht="12.75">
      <c r="A25" s="65">
        <f t="shared" si="5"/>
        <v>5</v>
      </c>
      <c r="B25" s="83">
        <f t="shared" si="6"/>
        <v>10239982.167206679</v>
      </c>
      <c r="C25" s="83">
        <f t="shared" si="0"/>
        <v>581839.7765634127</v>
      </c>
      <c r="D25" s="83">
        <f t="shared" si="1"/>
        <v>581839.7765634127</v>
      </c>
      <c r="E25" s="84">
        <f t="shared" si="2"/>
        <v>127999.77709008349</v>
      </c>
      <c r="F25" s="83">
        <f t="shared" si="3"/>
        <v>453839.9994733293</v>
      </c>
      <c r="G25" s="63">
        <f t="shared" si="4"/>
        <v>9786142.167733349</v>
      </c>
    </row>
    <row r="26" spans="1:7" ht="12.75">
      <c r="A26" s="65">
        <f t="shared" si="5"/>
        <v>6</v>
      </c>
      <c r="B26" s="83">
        <f t="shared" si="6"/>
        <v>9786142.167733349</v>
      </c>
      <c r="C26" s="83">
        <f t="shared" si="0"/>
        <v>581839.7765634127</v>
      </c>
      <c r="D26" s="83">
        <f t="shared" si="1"/>
        <v>581839.7765634127</v>
      </c>
      <c r="E26" s="84">
        <f t="shared" si="2"/>
        <v>122326.77709666686</v>
      </c>
      <c r="F26" s="83">
        <f t="shared" si="3"/>
        <v>459512.9994667459</v>
      </c>
      <c r="G26" s="63">
        <f t="shared" si="4"/>
        <v>9326629.168266604</v>
      </c>
    </row>
    <row r="27" spans="1:7" ht="12.75">
      <c r="A27" s="65">
        <f t="shared" si="5"/>
        <v>7</v>
      </c>
      <c r="B27" s="83">
        <f t="shared" si="6"/>
        <v>9326629.168266604</v>
      </c>
      <c r="C27" s="83">
        <f t="shared" si="0"/>
        <v>581839.7765634127</v>
      </c>
      <c r="D27" s="83">
        <f t="shared" si="1"/>
        <v>581839.7765634127</v>
      </c>
      <c r="E27" s="84">
        <f t="shared" si="2"/>
        <v>116582.86460333255</v>
      </c>
      <c r="F27" s="83">
        <f t="shared" si="3"/>
        <v>465256.9119600802</v>
      </c>
      <c r="G27" s="63">
        <f t="shared" si="4"/>
        <v>8861372.256306523</v>
      </c>
    </row>
    <row r="28" spans="1:7" ht="12.75">
      <c r="A28" s="65">
        <f t="shared" si="5"/>
        <v>8</v>
      </c>
      <c r="B28" s="83">
        <f t="shared" si="6"/>
        <v>8861372.256306523</v>
      </c>
      <c r="C28" s="83">
        <f t="shared" si="0"/>
        <v>581839.7765634127</v>
      </c>
      <c r="D28" s="83">
        <f t="shared" si="1"/>
        <v>581839.7765634127</v>
      </c>
      <c r="E28" s="84">
        <f t="shared" si="2"/>
        <v>110767.15320383155</v>
      </c>
      <c r="F28" s="83">
        <f t="shared" si="3"/>
        <v>471072.6233595812</v>
      </c>
      <c r="G28" s="63">
        <f t="shared" si="4"/>
        <v>8390299.632946942</v>
      </c>
    </row>
    <row r="29" spans="1:7" ht="12.75">
      <c r="A29" s="65">
        <f t="shared" si="5"/>
        <v>9</v>
      </c>
      <c r="B29" s="83">
        <f t="shared" si="6"/>
        <v>8390299.632946942</v>
      </c>
      <c r="C29" s="83">
        <f t="shared" si="0"/>
        <v>581839.7765634127</v>
      </c>
      <c r="D29" s="83">
        <f t="shared" si="1"/>
        <v>581839.7765634127</v>
      </c>
      <c r="E29" s="84">
        <f t="shared" si="2"/>
        <v>104878.74541183678</v>
      </c>
      <c r="F29" s="83">
        <f t="shared" si="3"/>
        <v>476961.03115157597</v>
      </c>
      <c r="G29" s="63">
        <f t="shared" si="4"/>
        <v>7913338.601795366</v>
      </c>
    </row>
    <row r="30" spans="1:7" ht="12.75">
      <c r="A30" s="65">
        <f t="shared" si="5"/>
        <v>10</v>
      </c>
      <c r="B30" s="83">
        <f t="shared" si="6"/>
        <v>7913338.601795366</v>
      </c>
      <c r="C30" s="83">
        <f t="shared" si="0"/>
        <v>581839.7765634127</v>
      </c>
      <c r="D30" s="83">
        <f t="shared" si="1"/>
        <v>581839.7765634127</v>
      </c>
      <c r="E30" s="84">
        <f t="shared" si="2"/>
        <v>98916.73252244208</v>
      </c>
      <c r="F30" s="83">
        <f t="shared" si="3"/>
        <v>482923.0440409707</v>
      </c>
      <c r="G30" s="63">
        <f t="shared" si="4"/>
        <v>7430415.5577543955</v>
      </c>
    </row>
    <row r="31" spans="1:7" ht="12.75">
      <c r="A31" s="65">
        <f t="shared" si="5"/>
        <v>11</v>
      </c>
      <c r="B31" s="83">
        <f t="shared" si="6"/>
        <v>7430415.5577543955</v>
      </c>
      <c r="C31" s="83">
        <f t="shared" si="0"/>
        <v>581839.7765634127</v>
      </c>
      <c r="D31" s="83">
        <f t="shared" si="1"/>
        <v>581839.7765634127</v>
      </c>
      <c r="E31" s="84">
        <f t="shared" si="2"/>
        <v>92880.19447192995</v>
      </c>
      <c r="F31" s="83">
        <f t="shared" si="3"/>
        <v>488959.5820914828</v>
      </c>
      <c r="G31" s="63">
        <f t="shared" si="4"/>
        <v>6941455.975662913</v>
      </c>
    </row>
    <row r="32" spans="1:7" ht="12.75">
      <c r="A32" s="65">
        <f t="shared" si="5"/>
        <v>12</v>
      </c>
      <c r="B32" s="83">
        <f t="shared" si="6"/>
        <v>6941455.975662913</v>
      </c>
      <c r="C32" s="83">
        <f t="shared" si="0"/>
        <v>581839.7765634127</v>
      </c>
      <c r="D32" s="83">
        <f t="shared" si="1"/>
        <v>581839.7765634127</v>
      </c>
      <c r="E32" s="84">
        <f t="shared" si="2"/>
        <v>86768.19969578642</v>
      </c>
      <c r="F32" s="83">
        <f t="shared" si="3"/>
        <v>495071.57686762634</v>
      </c>
      <c r="G32" s="63">
        <f t="shared" si="4"/>
        <v>6446384.398795287</v>
      </c>
    </row>
    <row r="33" spans="1:7" ht="12.75">
      <c r="A33" s="65">
        <f t="shared" si="5"/>
        <v>13</v>
      </c>
      <c r="B33" s="83">
        <f t="shared" si="6"/>
        <v>6446384.398795287</v>
      </c>
      <c r="C33" s="83">
        <f t="shared" si="0"/>
        <v>581839.7765634127</v>
      </c>
      <c r="D33" s="83">
        <f t="shared" si="1"/>
        <v>581839.7765634127</v>
      </c>
      <c r="E33" s="84">
        <f t="shared" si="2"/>
        <v>80579.80498494109</v>
      </c>
      <c r="F33" s="83">
        <f t="shared" si="3"/>
        <v>501259.97157847165</v>
      </c>
      <c r="G33" s="63">
        <f t="shared" si="4"/>
        <v>5945124.427216816</v>
      </c>
    </row>
    <row r="34" spans="1:7" ht="12.75">
      <c r="A34" s="65">
        <f t="shared" si="5"/>
        <v>14</v>
      </c>
      <c r="B34" s="83">
        <f t="shared" si="6"/>
        <v>5945124.427216816</v>
      </c>
      <c r="C34" s="83">
        <f t="shared" si="0"/>
        <v>581839.7765634127</v>
      </c>
      <c r="D34" s="83">
        <f t="shared" si="1"/>
        <v>581839.7765634127</v>
      </c>
      <c r="E34" s="84">
        <f t="shared" si="2"/>
        <v>74314.0553402102</v>
      </c>
      <c r="F34" s="83">
        <f t="shared" si="3"/>
        <v>507525.72122320253</v>
      </c>
      <c r="G34" s="63">
        <f t="shared" si="4"/>
        <v>5437598.705993613</v>
      </c>
    </row>
    <row r="35" spans="1:7" ht="12.75">
      <c r="A35" s="65">
        <f t="shared" si="5"/>
        <v>15</v>
      </c>
      <c r="B35" s="83">
        <f t="shared" si="6"/>
        <v>5437598.705993613</v>
      </c>
      <c r="C35" s="83">
        <f t="shared" si="0"/>
        <v>581839.7765634127</v>
      </c>
      <c r="D35" s="83">
        <f t="shared" si="1"/>
        <v>581839.7765634127</v>
      </c>
      <c r="E35" s="84">
        <f t="shared" si="2"/>
        <v>67969.98382492017</v>
      </c>
      <c r="F35" s="83">
        <f t="shared" si="3"/>
        <v>513869.7927384926</v>
      </c>
      <c r="G35" s="63">
        <f t="shared" si="4"/>
        <v>4923728.913255121</v>
      </c>
    </row>
    <row r="36" spans="1:7" ht="12.75">
      <c r="A36" s="65">
        <f t="shared" si="5"/>
        <v>16</v>
      </c>
      <c r="B36" s="83">
        <f t="shared" si="6"/>
        <v>4923728.913255121</v>
      </c>
      <c r="C36" s="83">
        <f t="shared" si="0"/>
        <v>581839.7765634127</v>
      </c>
      <c r="D36" s="83">
        <f t="shared" si="1"/>
        <v>581839.7765634127</v>
      </c>
      <c r="E36" s="84">
        <f t="shared" si="2"/>
        <v>61546.61141568901</v>
      </c>
      <c r="F36" s="83">
        <f t="shared" si="3"/>
        <v>520293.16514772375</v>
      </c>
      <c r="G36" s="63">
        <f t="shared" si="4"/>
        <v>4403435.748107397</v>
      </c>
    </row>
    <row r="37" spans="1:7" ht="12.75">
      <c r="A37" s="65">
        <f t="shared" si="5"/>
        <v>17</v>
      </c>
      <c r="B37" s="83">
        <f t="shared" si="6"/>
        <v>4403435.748107397</v>
      </c>
      <c r="C37" s="83">
        <f t="shared" si="0"/>
        <v>581839.7765634127</v>
      </c>
      <c r="D37" s="83">
        <f t="shared" si="1"/>
        <v>581839.7765634127</v>
      </c>
      <c r="E37" s="84">
        <f t="shared" si="2"/>
        <v>55042.946851342465</v>
      </c>
      <c r="F37" s="83">
        <f t="shared" si="3"/>
        <v>526796.8297120703</v>
      </c>
      <c r="G37" s="63">
        <f t="shared" si="4"/>
        <v>3876638.9183953265</v>
      </c>
    </row>
    <row r="38" spans="1:7" ht="12.75">
      <c r="A38" s="65">
        <f t="shared" si="5"/>
        <v>18</v>
      </c>
      <c r="B38" s="83">
        <f t="shared" si="6"/>
        <v>3876638.9183953265</v>
      </c>
      <c r="C38" s="83">
        <f t="shared" si="0"/>
        <v>581839.7765634127</v>
      </c>
      <c r="D38" s="83">
        <f t="shared" si="1"/>
        <v>581839.7765634127</v>
      </c>
      <c r="E38" s="84">
        <f t="shared" si="2"/>
        <v>48457.98647994158</v>
      </c>
      <c r="F38" s="83">
        <f t="shared" si="3"/>
        <v>533381.7900834712</v>
      </c>
      <c r="G38" s="63">
        <f t="shared" si="4"/>
        <v>3343257.1283118553</v>
      </c>
    </row>
    <row r="39" spans="1:7" ht="12.75">
      <c r="A39" s="65">
        <f t="shared" si="5"/>
        <v>19</v>
      </c>
      <c r="B39" s="83">
        <f t="shared" si="6"/>
        <v>3343257.1283118553</v>
      </c>
      <c r="C39" s="83">
        <f t="shared" si="0"/>
        <v>581839.7765634127</v>
      </c>
      <c r="D39" s="83">
        <f t="shared" si="1"/>
        <v>581839.7765634127</v>
      </c>
      <c r="E39" s="84">
        <f t="shared" si="2"/>
        <v>41790.71410389819</v>
      </c>
      <c r="F39" s="83">
        <f t="shared" si="3"/>
        <v>540049.0624595146</v>
      </c>
      <c r="G39" s="63">
        <f t="shared" si="4"/>
        <v>2803208.065852341</v>
      </c>
    </row>
    <row r="40" spans="1:7" ht="12.75">
      <c r="A40" s="65">
        <f t="shared" si="5"/>
        <v>20</v>
      </c>
      <c r="B40" s="83">
        <f t="shared" si="6"/>
        <v>2803208.065852341</v>
      </c>
      <c r="C40" s="83">
        <f t="shared" si="0"/>
        <v>581839.7765634127</v>
      </c>
      <c r="D40" s="83">
        <f t="shared" si="1"/>
        <v>581839.7765634127</v>
      </c>
      <c r="E40" s="84">
        <f t="shared" si="2"/>
        <v>35040.10082315426</v>
      </c>
      <c r="F40" s="83">
        <f t="shared" si="3"/>
        <v>546799.6757402585</v>
      </c>
      <c r="G40" s="63">
        <f t="shared" si="4"/>
        <v>2256408.3901120825</v>
      </c>
    </row>
    <row r="41" spans="1:7" ht="12.75">
      <c r="A41" s="65">
        <f t="shared" si="5"/>
        <v>21</v>
      </c>
      <c r="B41" s="83">
        <f t="shared" si="6"/>
        <v>2256408.3901120825</v>
      </c>
      <c r="C41" s="83">
        <f t="shared" si="0"/>
        <v>581839.7765634127</v>
      </c>
      <c r="D41" s="83">
        <f t="shared" si="1"/>
        <v>581839.7765634127</v>
      </c>
      <c r="E41" s="84">
        <f t="shared" si="2"/>
        <v>28205.104876401034</v>
      </c>
      <c r="F41" s="83">
        <f t="shared" si="3"/>
        <v>553634.6716870117</v>
      </c>
      <c r="G41" s="63">
        <f t="shared" si="4"/>
        <v>1702773.7184250709</v>
      </c>
    </row>
    <row r="42" spans="1:7" ht="12.75">
      <c r="A42" s="65">
        <f t="shared" si="5"/>
        <v>22</v>
      </c>
      <c r="B42" s="83">
        <f t="shared" si="6"/>
        <v>1702773.7184250709</v>
      </c>
      <c r="C42" s="83">
        <f t="shared" si="0"/>
        <v>581839.7765634127</v>
      </c>
      <c r="D42" s="83">
        <f t="shared" si="1"/>
        <v>581839.7765634127</v>
      </c>
      <c r="E42" s="84">
        <f t="shared" si="2"/>
        <v>21284.671480313387</v>
      </c>
      <c r="F42" s="83">
        <f t="shared" si="3"/>
        <v>560555.1050830993</v>
      </c>
      <c r="G42" s="63">
        <f t="shared" si="4"/>
        <v>1142218.6133419715</v>
      </c>
    </row>
    <row r="43" spans="1:7" ht="12.75">
      <c r="A43" s="65">
        <f t="shared" si="5"/>
        <v>23</v>
      </c>
      <c r="B43" s="83">
        <f t="shared" si="6"/>
        <v>1142218.6133419715</v>
      </c>
      <c r="C43" s="83">
        <f t="shared" si="0"/>
        <v>581839.7765634127</v>
      </c>
      <c r="D43" s="83">
        <f t="shared" si="1"/>
        <v>581839.7765634127</v>
      </c>
      <c r="E43" s="84">
        <f t="shared" si="2"/>
        <v>14277.732666774646</v>
      </c>
      <c r="F43" s="83">
        <f t="shared" si="3"/>
        <v>567562.0438966381</v>
      </c>
      <c r="G43" s="63">
        <f t="shared" si="4"/>
        <v>574656.5694453334</v>
      </c>
    </row>
    <row r="44" spans="1:7" ht="13.5" thickBot="1">
      <c r="A44" s="65">
        <f t="shared" si="5"/>
        <v>24</v>
      </c>
      <c r="B44" s="83">
        <f t="shared" si="6"/>
        <v>574656.5694453334</v>
      </c>
      <c r="C44" s="83">
        <f t="shared" si="0"/>
        <v>581839.7765634127</v>
      </c>
      <c r="D44" s="83">
        <f t="shared" si="1"/>
        <v>581839.7765634127</v>
      </c>
      <c r="E44" s="84">
        <f t="shared" si="2"/>
        <v>7183.207118066668</v>
      </c>
      <c r="F44" s="83">
        <f t="shared" si="3"/>
        <v>574656.569445346</v>
      </c>
      <c r="G44" s="63">
        <f t="shared" si="4"/>
        <v>-1.257285475730896E-08</v>
      </c>
    </row>
    <row r="45" spans="1:7" ht="12.75" hidden="1">
      <c r="A45" s="65">
        <f t="shared" si="5"/>
        <v>25</v>
      </c>
      <c r="B45" s="83">
        <f t="shared" si="6"/>
        <v>0</v>
      </c>
      <c r="C45" s="83">
        <f t="shared" si="0"/>
        <v>0</v>
      </c>
      <c r="D45" s="83">
        <f t="shared" si="1"/>
        <v>0</v>
      </c>
      <c r="E45" s="84">
        <f t="shared" si="2"/>
        <v>0</v>
      </c>
      <c r="F45" s="83">
        <f t="shared" si="3"/>
        <v>0</v>
      </c>
      <c r="G45" s="63">
        <f t="shared" si="4"/>
        <v>0</v>
      </c>
    </row>
    <row r="46" spans="1:7" ht="12.75" hidden="1">
      <c r="A46" s="65">
        <f t="shared" si="5"/>
        <v>26</v>
      </c>
      <c r="B46" s="83">
        <f t="shared" si="6"/>
        <v>0</v>
      </c>
      <c r="C46" s="83">
        <f t="shared" si="0"/>
        <v>0</v>
      </c>
      <c r="D46" s="83">
        <f t="shared" si="1"/>
        <v>0</v>
      </c>
      <c r="E46" s="84">
        <f t="shared" si="2"/>
        <v>0</v>
      </c>
      <c r="F46" s="83">
        <f t="shared" si="3"/>
        <v>0</v>
      </c>
      <c r="G46" s="63">
        <f t="shared" si="4"/>
        <v>0</v>
      </c>
    </row>
    <row r="47" spans="1:7" ht="12.75" hidden="1">
      <c r="A47" s="65">
        <f t="shared" si="5"/>
        <v>27</v>
      </c>
      <c r="B47" s="83">
        <f t="shared" si="6"/>
        <v>0</v>
      </c>
      <c r="C47" s="83">
        <f t="shared" si="0"/>
        <v>0</v>
      </c>
      <c r="D47" s="83">
        <f t="shared" si="1"/>
        <v>0</v>
      </c>
      <c r="E47" s="84">
        <f t="shared" si="2"/>
        <v>0</v>
      </c>
      <c r="F47" s="83">
        <f t="shared" si="3"/>
        <v>0</v>
      </c>
      <c r="G47" s="63">
        <f t="shared" si="4"/>
        <v>0</v>
      </c>
    </row>
    <row r="48" spans="1:7" ht="12.75" hidden="1">
      <c r="A48" s="65">
        <f t="shared" si="5"/>
        <v>28</v>
      </c>
      <c r="B48" s="83">
        <f t="shared" si="6"/>
        <v>0</v>
      </c>
      <c r="C48" s="83">
        <f t="shared" si="0"/>
        <v>0</v>
      </c>
      <c r="D48" s="83">
        <f t="shared" si="1"/>
        <v>0</v>
      </c>
      <c r="E48" s="84">
        <f t="shared" si="2"/>
        <v>0</v>
      </c>
      <c r="F48" s="83">
        <f t="shared" si="3"/>
        <v>0</v>
      </c>
      <c r="G48" s="63">
        <f t="shared" si="4"/>
        <v>0</v>
      </c>
    </row>
    <row r="49" spans="1:7" ht="12.75" hidden="1">
      <c r="A49" s="65">
        <f t="shared" si="5"/>
        <v>29</v>
      </c>
      <c r="B49" s="83">
        <f t="shared" si="6"/>
        <v>0</v>
      </c>
      <c r="C49" s="83">
        <f t="shared" si="0"/>
        <v>0</v>
      </c>
      <c r="D49" s="83">
        <f t="shared" si="1"/>
        <v>0</v>
      </c>
      <c r="E49" s="84">
        <f t="shared" si="2"/>
        <v>0</v>
      </c>
      <c r="F49" s="83">
        <f t="shared" si="3"/>
        <v>0</v>
      </c>
      <c r="G49" s="63">
        <f t="shared" si="4"/>
        <v>0</v>
      </c>
    </row>
    <row r="50" spans="1:7" ht="12.75" hidden="1">
      <c r="A50" s="65">
        <f t="shared" si="5"/>
        <v>30</v>
      </c>
      <c r="B50" s="83">
        <f t="shared" si="6"/>
        <v>0</v>
      </c>
      <c r="C50" s="83">
        <f t="shared" si="0"/>
        <v>0</v>
      </c>
      <c r="D50" s="83">
        <f t="shared" si="1"/>
        <v>0</v>
      </c>
      <c r="E50" s="84">
        <f t="shared" si="2"/>
        <v>0</v>
      </c>
      <c r="F50" s="83">
        <f t="shared" si="3"/>
        <v>0</v>
      </c>
      <c r="G50" s="63">
        <f t="shared" si="4"/>
        <v>0</v>
      </c>
    </row>
    <row r="51" spans="1:7" ht="12.75" hidden="1">
      <c r="A51" s="65">
        <f t="shared" si="5"/>
        <v>31</v>
      </c>
      <c r="B51" s="83">
        <f t="shared" si="6"/>
        <v>0</v>
      </c>
      <c r="C51" s="83">
        <f t="shared" si="0"/>
        <v>0</v>
      </c>
      <c r="D51" s="83">
        <f t="shared" si="1"/>
        <v>0</v>
      </c>
      <c r="E51" s="84">
        <f t="shared" si="2"/>
        <v>0</v>
      </c>
      <c r="F51" s="83">
        <f t="shared" si="3"/>
        <v>0</v>
      </c>
      <c r="G51" s="63">
        <f t="shared" si="4"/>
        <v>0</v>
      </c>
    </row>
    <row r="52" spans="1:7" ht="12.75" hidden="1">
      <c r="A52" s="65">
        <f t="shared" si="5"/>
        <v>32</v>
      </c>
      <c r="B52" s="83">
        <f t="shared" si="6"/>
        <v>0</v>
      </c>
      <c r="C52" s="83">
        <f t="shared" si="0"/>
        <v>0</v>
      </c>
      <c r="D52" s="83">
        <f t="shared" si="1"/>
        <v>0</v>
      </c>
      <c r="E52" s="84">
        <f t="shared" si="2"/>
        <v>0</v>
      </c>
      <c r="F52" s="83">
        <f t="shared" si="3"/>
        <v>0</v>
      </c>
      <c r="G52" s="63">
        <f t="shared" si="4"/>
        <v>0</v>
      </c>
    </row>
    <row r="53" spans="1:7" ht="12.75" hidden="1">
      <c r="A53" s="65">
        <f t="shared" si="5"/>
        <v>33</v>
      </c>
      <c r="B53" s="83">
        <f t="shared" si="6"/>
        <v>0</v>
      </c>
      <c r="C53" s="83">
        <f t="shared" si="0"/>
        <v>0</v>
      </c>
      <c r="D53" s="83">
        <f t="shared" si="1"/>
        <v>0</v>
      </c>
      <c r="E53" s="84">
        <f t="shared" si="2"/>
        <v>0</v>
      </c>
      <c r="F53" s="83">
        <f t="shared" si="3"/>
        <v>0</v>
      </c>
      <c r="G53" s="63">
        <f t="shared" si="4"/>
        <v>0</v>
      </c>
    </row>
    <row r="54" spans="1:7" ht="12.75" hidden="1">
      <c r="A54" s="65">
        <f t="shared" si="5"/>
        <v>34</v>
      </c>
      <c r="B54" s="83">
        <f t="shared" si="6"/>
        <v>0</v>
      </c>
      <c r="C54" s="83">
        <f t="shared" si="0"/>
        <v>0</v>
      </c>
      <c r="D54" s="83">
        <f t="shared" si="1"/>
        <v>0</v>
      </c>
      <c r="E54" s="84">
        <f t="shared" si="2"/>
        <v>0</v>
      </c>
      <c r="F54" s="83">
        <f t="shared" si="3"/>
        <v>0</v>
      </c>
      <c r="G54" s="63">
        <f t="shared" si="4"/>
        <v>0</v>
      </c>
    </row>
    <row r="55" spans="1:7" ht="12.75" hidden="1">
      <c r="A55" s="65">
        <f t="shared" si="5"/>
        <v>35</v>
      </c>
      <c r="B55" s="83">
        <f t="shared" si="6"/>
        <v>0</v>
      </c>
      <c r="C55" s="83">
        <f t="shared" si="0"/>
        <v>0</v>
      </c>
      <c r="D55" s="83">
        <f t="shared" si="1"/>
        <v>0</v>
      </c>
      <c r="E55" s="84">
        <f t="shared" si="2"/>
        <v>0</v>
      </c>
      <c r="F55" s="83">
        <f t="shared" si="3"/>
        <v>0</v>
      </c>
      <c r="G55" s="63">
        <f t="shared" si="4"/>
        <v>0</v>
      </c>
    </row>
    <row r="56" spans="1:7" ht="12.75" hidden="1">
      <c r="A56" s="65">
        <f t="shared" si="5"/>
        <v>36</v>
      </c>
      <c r="B56" s="83">
        <f t="shared" si="6"/>
        <v>0</v>
      </c>
      <c r="C56" s="83">
        <f t="shared" si="0"/>
        <v>0</v>
      </c>
      <c r="D56" s="83">
        <f t="shared" si="1"/>
        <v>0</v>
      </c>
      <c r="E56" s="84">
        <f t="shared" si="2"/>
        <v>0</v>
      </c>
      <c r="F56" s="83">
        <f t="shared" si="3"/>
        <v>0</v>
      </c>
      <c r="G56" s="63">
        <f t="shared" si="4"/>
        <v>0</v>
      </c>
    </row>
    <row r="57" spans="1:7" ht="12.75" hidden="1">
      <c r="A57" s="65">
        <f t="shared" si="5"/>
        <v>37</v>
      </c>
      <c r="B57" s="83">
        <f t="shared" si="6"/>
        <v>0</v>
      </c>
      <c r="C57" s="83">
        <f t="shared" si="0"/>
        <v>0</v>
      </c>
      <c r="D57" s="83">
        <f t="shared" si="1"/>
        <v>0</v>
      </c>
      <c r="E57" s="84">
        <f t="shared" si="2"/>
        <v>0</v>
      </c>
      <c r="F57" s="83">
        <f t="shared" si="3"/>
        <v>0</v>
      </c>
      <c r="G57" s="63">
        <f t="shared" si="4"/>
        <v>0</v>
      </c>
    </row>
    <row r="58" spans="1:7" ht="12.75" hidden="1">
      <c r="A58" s="65">
        <f t="shared" si="5"/>
        <v>38</v>
      </c>
      <c r="B58" s="83">
        <f t="shared" si="6"/>
        <v>0</v>
      </c>
      <c r="C58" s="83">
        <f t="shared" si="0"/>
        <v>0</v>
      </c>
      <c r="D58" s="83">
        <f t="shared" si="1"/>
        <v>0</v>
      </c>
      <c r="E58" s="84">
        <f t="shared" si="2"/>
        <v>0</v>
      </c>
      <c r="F58" s="83">
        <f t="shared" si="3"/>
        <v>0</v>
      </c>
      <c r="G58" s="63">
        <f t="shared" si="4"/>
        <v>0</v>
      </c>
    </row>
    <row r="59" spans="1:7" ht="12.75" hidden="1">
      <c r="A59" s="65">
        <f t="shared" si="5"/>
        <v>39</v>
      </c>
      <c r="B59" s="83">
        <f t="shared" si="6"/>
        <v>0</v>
      </c>
      <c r="C59" s="83">
        <f t="shared" si="0"/>
        <v>0</v>
      </c>
      <c r="D59" s="83">
        <f t="shared" si="1"/>
        <v>0</v>
      </c>
      <c r="E59" s="84">
        <f t="shared" si="2"/>
        <v>0</v>
      </c>
      <c r="F59" s="83">
        <f t="shared" si="3"/>
        <v>0</v>
      </c>
      <c r="G59" s="63">
        <f t="shared" si="4"/>
        <v>0</v>
      </c>
    </row>
    <row r="60" spans="1:7" ht="13.5" hidden="1" thickBot="1">
      <c r="A60" s="65">
        <f t="shared" si="5"/>
        <v>40</v>
      </c>
      <c r="B60" s="83">
        <f t="shared" si="6"/>
        <v>0</v>
      </c>
      <c r="C60" s="83">
        <f t="shared" si="0"/>
        <v>0</v>
      </c>
      <c r="D60" s="83">
        <f t="shared" si="1"/>
        <v>0</v>
      </c>
      <c r="E60" s="84">
        <f t="shared" si="2"/>
        <v>0</v>
      </c>
      <c r="F60" s="83">
        <f t="shared" si="3"/>
        <v>0</v>
      </c>
      <c r="G60" s="63">
        <f t="shared" si="4"/>
        <v>0</v>
      </c>
    </row>
    <row r="61" spans="1:7" ht="13.5" hidden="1" thickBot="1">
      <c r="A61" s="65">
        <f t="shared" si="5"/>
        <v>41</v>
      </c>
      <c r="B61" s="83">
        <f t="shared" si="6"/>
        <v>0</v>
      </c>
      <c r="C61" s="83">
        <f t="shared" si="0"/>
        <v>0</v>
      </c>
      <c r="D61" s="83">
        <f t="shared" si="1"/>
        <v>0</v>
      </c>
      <c r="E61" s="84">
        <f t="shared" si="2"/>
        <v>0</v>
      </c>
      <c r="F61" s="83">
        <f t="shared" si="3"/>
        <v>0</v>
      </c>
      <c r="G61" s="63">
        <f t="shared" si="4"/>
        <v>0</v>
      </c>
    </row>
    <row r="62" spans="1:7" ht="13.5" hidden="1" thickBot="1">
      <c r="A62" s="65">
        <f t="shared" si="5"/>
        <v>42</v>
      </c>
      <c r="B62" s="83">
        <f t="shared" si="6"/>
        <v>0</v>
      </c>
      <c r="C62" s="83">
        <f t="shared" si="0"/>
        <v>0</v>
      </c>
      <c r="D62" s="83">
        <f t="shared" si="1"/>
        <v>0</v>
      </c>
      <c r="E62" s="84">
        <f t="shared" si="2"/>
        <v>0</v>
      </c>
      <c r="F62" s="83">
        <f t="shared" si="3"/>
        <v>0</v>
      </c>
      <c r="G62" s="63">
        <f t="shared" si="4"/>
        <v>0</v>
      </c>
    </row>
    <row r="63" spans="1:7" ht="13.5" hidden="1" thickBot="1">
      <c r="A63" s="65">
        <f t="shared" si="5"/>
        <v>43</v>
      </c>
      <c r="B63" s="83">
        <f t="shared" si="6"/>
        <v>0</v>
      </c>
      <c r="C63" s="83">
        <f t="shared" si="0"/>
        <v>0</v>
      </c>
      <c r="D63" s="83">
        <f t="shared" si="1"/>
        <v>0</v>
      </c>
      <c r="E63" s="84">
        <f t="shared" si="2"/>
        <v>0</v>
      </c>
      <c r="F63" s="83">
        <f t="shared" si="3"/>
        <v>0</v>
      </c>
      <c r="G63" s="63">
        <f t="shared" si="4"/>
        <v>0</v>
      </c>
    </row>
    <row r="64" spans="1:7" ht="13.5" hidden="1" thickBot="1">
      <c r="A64" s="65">
        <f t="shared" si="5"/>
        <v>44</v>
      </c>
      <c r="B64" s="83">
        <f t="shared" si="6"/>
        <v>0</v>
      </c>
      <c r="C64" s="83">
        <f t="shared" si="0"/>
        <v>0</v>
      </c>
      <c r="D64" s="83">
        <f t="shared" si="1"/>
        <v>0</v>
      </c>
      <c r="E64" s="84">
        <f t="shared" si="2"/>
        <v>0</v>
      </c>
      <c r="F64" s="83">
        <f t="shared" si="3"/>
        <v>0</v>
      </c>
      <c r="G64" s="63">
        <f t="shared" si="4"/>
        <v>0</v>
      </c>
    </row>
    <row r="65" spans="1:7" ht="13.5" hidden="1" thickBot="1">
      <c r="A65" s="65">
        <f t="shared" si="5"/>
        <v>45</v>
      </c>
      <c r="B65" s="83">
        <f t="shared" si="6"/>
        <v>0</v>
      </c>
      <c r="C65" s="83">
        <f t="shared" si="0"/>
        <v>0</v>
      </c>
      <c r="D65" s="83">
        <f t="shared" si="1"/>
        <v>0</v>
      </c>
      <c r="E65" s="84">
        <f t="shared" si="2"/>
        <v>0</v>
      </c>
      <c r="F65" s="83">
        <f t="shared" si="3"/>
        <v>0</v>
      </c>
      <c r="G65" s="63">
        <f t="shared" si="4"/>
        <v>0</v>
      </c>
    </row>
    <row r="66" spans="1:7" ht="13.5" hidden="1" thickBot="1">
      <c r="A66" s="65">
        <f t="shared" si="5"/>
        <v>46</v>
      </c>
      <c r="B66" s="83">
        <f t="shared" si="6"/>
        <v>0</v>
      </c>
      <c r="C66" s="83">
        <f t="shared" si="0"/>
        <v>0</v>
      </c>
      <c r="D66" s="83">
        <f t="shared" si="1"/>
        <v>0</v>
      </c>
      <c r="E66" s="84">
        <f t="shared" si="2"/>
        <v>0</v>
      </c>
      <c r="F66" s="83">
        <f t="shared" si="3"/>
        <v>0</v>
      </c>
      <c r="G66" s="63">
        <f t="shared" si="4"/>
        <v>0</v>
      </c>
    </row>
    <row r="67" spans="1:7" ht="13.5" hidden="1" thickBot="1">
      <c r="A67" s="65">
        <f t="shared" si="5"/>
        <v>47</v>
      </c>
      <c r="B67" s="83">
        <f t="shared" si="6"/>
        <v>0</v>
      </c>
      <c r="C67" s="83">
        <f t="shared" si="0"/>
        <v>0</v>
      </c>
      <c r="D67" s="83">
        <f t="shared" si="1"/>
        <v>0</v>
      </c>
      <c r="E67" s="84">
        <f t="shared" si="2"/>
        <v>0</v>
      </c>
      <c r="F67" s="83">
        <f t="shared" si="3"/>
        <v>0</v>
      </c>
      <c r="G67" s="63">
        <f t="shared" si="4"/>
        <v>0</v>
      </c>
    </row>
    <row r="68" spans="1:7" ht="13.5" hidden="1" thickBot="1">
      <c r="A68" s="65">
        <f t="shared" si="5"/>
        <v>48</v>
      </c>
      <c r="B68" s="83">
        <f t="shared" si="6"/>
        <v>0</v>
      </c>
      <c r="C68" s="83">
        <f t="shared" si="0"/>
        <v>0</v>
      </c>
      <c r="D68" s="83">
        <f t="shared" si="1"/>
        <v>0</v>
      </c>
      <c r="E68" s="84">
        <f t="shared" si="2"/>
        <v>0</v>
      </c>
      <c r="F68" s="83">
        <f t="shared" si="3"/>
        <v>0</v>
      </c>
      <c r="G68" s="63">
        <f t="shared" si="4"/>
        <v>0</v>
      </c>
    </row>
    <row r="69" spans="1:7" ht="13.5" hidden="1" thickBot="1">
      <c r="A69" s="65">
        <f t="shared" si="5"/>
        <v>49</v>
      </c>
      <c r="B69" s="83">
        <f t="shared" si="6"/>
        <v>0</v>
      </c>
      <c r="C69" s="83">
        <f t="shared" si="0"/>
        <v>0</v>
      </c>
      <c r="D69" s="83">
        <f t="shared" si="1"/>
        <v>0</v>
      </c>
      <c r="E69" s="84">
        <f t="shared" si="2"/>
        <v>0</v>
      </c>
      <c r="F69" s="83">
        <f t="shared" si="3"/>
        <v>0</v>
      </c>
      <c r="G69" s="63">
        <f t="shared" si="4"/>
        <v>0</v>
      </c>
    </row>
    <row r="70" spans="1:7" ht="13.5" hidden="1" thickBot="1">
      <c r="A70" s="65">
        <f t="shared" si="5"/>
        <v>50</v>
      </c>
      <c r="B70" s="83">
        <f t="shared" si="6"/>
        <v>0</v>
      </c>
      <c r="C70" s="83">
        <f t="shared" si="0"/>
        <v>0</v>
      </c>
      <c r="D70" s="83">
        <f t="shared" si="1"/>
        <v>0</v>
      </c>
      <c r="E70" s="84">
        <f t="shared" si="2"/>
        <v>0</v>
      </c>
      <c r="F70" s="83">
        <f t="shared" si="3"/>
        <v>0</v>
      </c>
      <c r="G70" s="63">
        <f t="shared" si="4"/>
        <v>0</v>
      </c>
    </row>
    <row r="71" spans="1:7" ht="13.5" hidden="1" thickBot="1">
      <c r="A71" s="65">
        <f t="shared" si="5"/>
        <v>51</v>
      </c>
      <c r="B71" s="83">
        <f t="shared" si="6"/>
        <v>0</v>
      </c>
      <c r="C71" s="83">
        <f t="shared" si="0"/>
        <v>0</v>
      </c>
      <c r="D71" s="83">
        <f t="shared" si="1"/>
        <v>0</v>
      </c>
      <c r="E71" s="84">
        <f t="shared" si="2"/>
        <v>0</v>
      </c>
      <c r="F71" s="83">
        <f t="shared" si="3"/>
        <v>0</v>
      </c>
      <c r="G71" s="63">
        <f t="shared" si="4"/>
        <v>0</v>
      </c>
    </row>
    <row r="72" spans="1:7" ht="13.5" hidden="1" thickBot="1">
      <c r="A72" s="65">
        <f t="shared" si="5"/>
        <v>52</v>
      </c>
      <c r="B72" s="83">
        <f t="shared" si="6"/>
        <v>0</v>
      </c>
      <c r="C72" s="83">
        <f t="shared" si="0"/>
        <v>0</v>
      </c>
      <c r="D72" s="83">
        <f t="shared" si="1"/>
        <v>0</v>
      </c>
      <c r="E72" s="84">
        <f t="shared" si="2"/>
        <v>0</v>
      </c>
      <c r="F72" s="83">
        <f t="shared" si="3"/>
        <v>0</v>
      </c>
      <c r="G72" s="63">
        <f t="shared" si="4"/>
        <v>0</v>
      </c>
    </row>
    <row r="73" spans="1:7" ht="13.5" hidden="1" thickBot="1">
      <c r="A73" s="65">
        <f t="shared" si="5"/>
        <v>53</v>
      </c>
      <c r="B73" s="83">
        <f t="shared" si="6"/>
        <v>0</v>
      </c>
      <c r="C73" s="83">
        <f t="shared" si="0"/>
        <v>0</v>
      </c>
      <c r="D73" s="83">
        <f t="shared" si="1"/>
        <v>0</v>
      </c>
      <c r="E73" s="84">
        <f t="shared" si="2"/>
        <v>0</v>
      </c>
      <c r="F73" s="83">
        <f t="shared" si="3"/>
        <v>0</v>
      </c>
      <c r="G73" s="63">
        <f t="shared" si="4"/>
        <v>0</v>
      </c>
    </row>
    <row r="74" spans="1:7" ht="13.5" hidden="1" thickBot="1">
      <c r="A74" s="65">
        <f t="shared" si="5"/>
        <v>54</v>
      </c>
      <c r="B74" s="83">
        <f t="shared" si="6"/>
        <v>0</v>
      </c>
      <c r="C74" s="83">
        <f t="shared" si="0"/>
        <v>0</v>
      </c>
      <c r="D74" s="83">
        <f t="shared" si="1"/>
        <v>0</v>
      </c>
      <c r="E74" s="84">
        <f t="shared" si="2"/>
        <v>0</v>
      </c>
      <c r="F74" s="83">
        <f t="shared" si="3"/>
        <v>0</v>
      </c>
      <c r="G74" s="63">
        <f t="shared" si="4"/>
        <v>0</v>
      </c>
    </row>
    <row r="75" spans="1:7" ht="13.5" hidden="1" thickBot="1">
      <c r="A75" s="65">
        <f t="shared" si="5"/>
        <v>55</v>
      </c>
      <c r="B75" s="83">
        <f t="shared" si="6"/>
        <v>0</v>
      </c>
      <c r="C75" s="83">
        <f t="shared" si="0"/>
        <v>0</v>
      </c>
      <c r="D75" s="83">
        <f t="shared" si="1"/>
        <v>0</v>
      </c>
      <c r="E75" s="84">
        <f t="shared" si="2"/>
        <v>0</v>
      </c>
      <c r="F75" s="83">
        <f t="shared" si="3"/>
        <v>0</v>
      </c>
      <c r="G75" s="63">
        <f t="shared" si="4"/>
        <v>0</v>
      </c>
    </row>
    <row r="76" spans="1:7" ht="13.5" hidden="1" thickBot="1">
      <c r="A76" s="65">
        <f t="shared" si="5"/>
        <v>56</v>
      </c>
      <c r="B76" s="83">
        <f t="shared" si="6"/>
        <v>0</v>
      </c>
      <c r="C76" s="83">
        <f t="shared" si="0"/>
        <v>0</v>
      </c>
      <c r="D76" s="83">
        <f t="shared" si="1"/>
        <v>0</v>
      </c>
      <c r="E76" s="84">
        <f t="shared" si="2"/>
        <v>0</v>
      </c>
      <c r="F76" s="83">
        <f t="shared" si="3"/>
        <v>0</v>
      </c>
      <c r="G76" s="63">
        <f t="shared" si="4"/>
        <v>0</v>
      </c>
    </row>
    <row r="77" spans="1:7" ht="13.5" hidden="1" thickBot="1">
      <c r="A77" s="65">
        <f t="shared" si="5"/>
        <v>57</v>
      </c>
      <c r="B77" s="83">
        <f t="shared" si="6"/>
        <v>0</v>
      </c>
      <c r="C77" s="83">
        <f t="shared" si="0"/>
        <v>0</v>
      </c>
      <c r="D77" s="83">
        <f t="shared" si="1"/>
        <v>0</v>
      </c>
      <c r="E77" s="84">
        <f t="shared" si="2"/>
        <v>0</v>
      </c>
      <c r="F77" s="83">
        <f t="shared" si="3"/>
        <v>0</v>
      </c>
      <c r="G77" s="63">
        <f t="shared" si="4"/>
        <v>0</v>
      </c>
    </row>
    <row r="78" spans="1:7" ht="13.5" hidden="1" thickBot="1">
      <c r="A78" s="65">
        <f t="shared" si="5"/>
        <v>58</v>
      </c>
      <c r="B78" s="83">
        <f t="shared" si="6"/>
        <v>0</v>
      </c>
      <c r="C78" s="83">
        <f t="shared" si="0"/>
        <v>0</v>
      </c>
      <c r="D78" s="83">
        <f t="shared" si="1"/>
        <v>0</v>
      </c>
      <c r="E78" s="84">
        <f t="shared" si="2"/>
        <v>0</v>
      </c>
      <c r="F78" s="83">
        <f t="shared" si="3"/>
        <v>0</v>
      </c>
      <c r="G78" s="63">
        <f t="shared" si="4"/>
        <v>0</v>
      </c>
    </row>
    <row r="79" spans="1:7" ht="13.5" hidden="1" thickBot="1">
      <c r="A79" s="65">
        <f t="shared" si="5"/>
        <v>59</v>
      </c>
      <c r="B79" s="83">
        <f t="shared" si="6"/>
        <v>0</v>
      </c>
      <c r="C79" s="83">
        <f t="shared" si="0"/>
        <v>0</v>
      </c>
      <c r="D79" s="83">
        <f t="shared" si="1"/>
        <v>0</v>
      </c>
      <c r="E79" s="84">
        <f t="shared" si="2"/>
        <v>0</v>
      </c>
      <c r="F79" s="83">
        <f t="shared" si="3"/>
        <v>0</v>
      </c>
      <c r="G79" s="63">
        <f t="shared" si="4"/>
        <v>0</v>
      </c>
    </row>
    <row r="80" spans="1:7" ht="13.5" hidden="1" thickBot="1">
      <c r="A80" s="65">
        <f t="shared" si="5"/>
        <v>60</v>
      </c>
      <c r="B80" s="83">
        <f t="shared" si="6"/>
        <v>0</v>
      </c>
      <c r="C80" s="83">
        <f t="shared" si="0"/>
        <v>0</v>
      </c>
      <c r="D80" s="83">
        <f t="shared" si="1"/>
        <v>0</v>
      </c>
      <c r="E80" s="84">
        <f t="shared" si="2"/>
        <v>0</v>
      </c>
      <c r="F80" s="83">
        <f t="shared" si="3"/>
        <v>0</v>
      </c>
      <c r="G80" s="63">
        <f t="shared" si="4"/>
        <v>0</v>
      </c>
    </row>
    <row r="81" spans="1:7" ht="13.5" hidden="1" thickBot="1">
      <c r="A81" s="65">
        <f t="shared" si="5"/>
        <v>61</v>
      </c>
      <c r="B81" s="83">
        <f t="shared" si="6"/>
        <v>0</v>
      </c>
      <c r="C81" s="83">
        <f t="shared" si="0"/>
        <v>0</v>
      </c>
      <c r="D81" s="83">
        <f t="shared" si="1"/>
        <v>0</v>
      </c>
      <c r="E81" s="84">
        <f t="shared" si="2"/>
        <v>0</v>
      </c>
      <c r="F81" s="83">
        <f t="shared" si="3"/>
        <v>0</v>
      </c>
      <c r="G81" s="63">
        <f t="shared" si="4"/>
        <v>0</v>
      </c>
    </row>
    <row r="82" spans="1:7" ht="13.5" hidden="1" thickBot="1">
      <c r="A82" s="65">
        <f t="shared" si="5"/>
        <v>62</v>
      </c>
      <c r="B82" s="83">
        <f t="shared" si="6"/>
        <v>0</v>
      </c>
      <c r="C82" s="83">
        <f t="shared" si="0"/>
        <v>0</v>
      </c>
      <c r="D82" s="83">
        <f t="shared" si="1"/>
        <v>0</v>
      </c>
      <c r="E82" s="84">
        <f t="shared" si="2"/>
        <v>0</v>
      </c>
      <c r="F82" s="83">
        <f t="shared" si="3"/>
        <v>0</v>
      </c>
      <c r="G82" s="63">
        <f t="shared" si="4"/>
        <v>0</v>
      </c>
    </row>
    <row r="83" spans="1:7" ht="13.5" hidden="1" thickBot="1">
      <c r="A83" s="65">
        <f t="shared" si="5"/>
        <v>63</v>
      </c>
      <c r="B83" s="83">
        <f t="shared" si="6"/>
        <v>0</v>
      </c>
      <c r="C83" s="83">
        <f t="shared" si="0"/>
        <v>0</v>
      </c>
      <c r="D83" s="83">
        <f t="shared" si="1"/>
        <v>0</v>
      </c>
      <c r="E83" s="84">
        <f t="shared" si="2"/>
        <v>0</v>
      </c>
      <c r="F83" s="83">
        <f t="shared" si="3"/>
        <v>0</v>
      </c>
      <c r="G83" s="63">
        <f t="shared" si="4"/>
        <v>0</v>
      </c>
    </row>
    <row r="84" spans="1:7" ht="13.5" hidden="1" thickBot="1">
      <c r="A84" s="65">
        <f t="shared" si="5"/>
        <v>64</v>
      </c>
      <c r="B84" s="83">
        <f t="shared" si="6"/>
        <v>0</v>
      </c>
      <c r="C84" s="83">
        <f t="shared" si="0"/>
        <v>0</v>
      </c>
      <c r="D84" s="83">
        <f t="shared" si="1"/>
        <v>0</v>
      </c>
      <c r="E84" s="84">
        <f t="shared" si="2"/>
        <v>0</v>
      </c>
      <c r="F84" s="83">
        <f t="shared" si="3"/>
        <v>0</v>
      </c>
      <c r="G84" s="63">
        <f t="shared" si="4"/>
        <v>0</v>
      </c>
    </row>
    <row r="85" spans="1:7" ht="13.5" hidden="1" thickBot="1">
      <c r="A85" s="65">
        <f t="shared" si="5"/>
        <v>65</v>
      </c>
      <c r="B85" s="83">
        <f t="shared" si="6"/>
        <v>0</v>
      </c>
      <c r="C85" s="83">
        <f aca="true" t="shared" si="7" ref="C85:C148">IF(A85&lt;=$D$9,$D$14*-1,0)</f>
        <v>0</v>
      </c>
      <c r="D85" s="83">
        <f aca="true" t="shared" si="8" ref="D85:D148">IF(A85&gt;$D$9,0,$D$11*-1)</f>
        <v>0</v>
      </c>
      <c r="E85" s="84">
        <f aca="true" t="shared" si="9" ref="E85:E148">B85*$D$10</f>
        <v>0</v>
      </c>
      <c r="F85" s="83">
        <f aca="true" t="shared" si="10" ref="F85:F148">D85-E85</f>
        <v>0</v>
      </c>
      <c r="G85" s="63">
        <f aca="true" t="shared" si="11" ref="G85:G148">B85-F85</f>
        <v>0</v>
      </c>
    </row>
    <row r="86" spans="1:7" ht="13.5" hidden="1" thickBot="1">
      <c r="A86" s="65">
        <f aca="true" t="shared" si="12" ref="A86:A149">A85+1</f>
        <v>66</v>
      </c>
      <c r="B86" s="83">
        <f aca="true" t="shared" si="13" ref="B86:B149">IF(A86&lt;=$D$9,G85,0)</f>
        <v>0</v>
      </c>
      <c r="C86" s="83">
        <f t="shared" si="7"/>
        <v>0</v>
      </c>
      <c r="D86" s="83">
        <f t="shared" si="8"/>
        <v>0</v>
      </c>
      <c r="E86" s="84">
        <f t="shared" si="9"/>
        <v>0</v>
      </c>
      <c r="F86" s="83">
        <f t="shared" si="10"/>
        <v>0</v>
      </c>
      <c r="G86" s="63">
        <f t="shared" si="11"/>
        <v>0</v>
      </c>
    </row>
    <row r="87" spans="1:7" ht="13.5" hidden="1" thickBot="1">
      <c r="A87" s="65">
        <f t="shared" si="12"/>
        <v>67</v>
      </c>
      <c r="B87" s="83">
        <f t="shared" si="13"/>
        <v>0</v>
      </c>
      <c r="C87" s="83">
        <f t="shared" si="7"/>
        <v>0</v>
      </c>
      <c r="D87" s="83">
        <f t="shared" si="8"/>
        <v>0</v>
      </c>
      <c r="E87" s="84">
        <f t="shared" si="9"/>
        <v>0</v>
      </c>
      <c r="F87" s="83">
        <f t="shared" si="10"/>
        <v>0</v>
      </c>
      <c r="G87" s="63">
        <f t="shared" si="11"/>
        <v>0</v>
      </c>
    </row>
    <row r="88" spans="1:7" ht="13.5" hidden="1" thickBot="1">
      <c r="A88" s="65">
        <f t="shared" si="12"/>
        <v>68</v>
      </c>
      <c r="B88" s="83">
        <f t="shared" si="13"/>
        <v>0</v>
      </c>
      <c r="C88" s="83">
        <f t="shared" si="7"/>
        <v>0</v>
      </c>
      <c r="D88" s="83">
        <f t="shared" si="8"/>
        <v>0</v>
      </c>
      <c r="E88" s="84">
        <f t="shared" si="9"/>
        <v>0</v>
      </c>
      <c r="F88" s="83">
        <f t="shared" si="10"/>
        <v>0</v>
      </c>
      <c r="G88" s="63">
        <f t="shared" si="11"/>
        <v>0</v>
      </c>
    </row>
    <row r="89" spans="1:7" ht="13.5" hidden="1" thickBot="1">
      <c r="A89" s="65">
        <f t="shared" si="12"/>
        <v>69</v>
      </c>
      <c r="B89" s="83">
        <f t="shared" si="13"/>
        <v>0</v>
      </c>
      <c r="C89" s="83">
        <f t="shared" si="7"/>
        <v>0</v>
      </c>
      <c r="D89" s="83">
        <f t="shared" si="8"/>
        <v>0</v>
      </c>
      <c r="E89" s="84">
        <f t="shared" si="9"/>
        <v>0</v>
      </c>
      <c r="F89" s="83">
        <f t="shared" si="10"/>
        <v>0</v>
      </c>
      <c r="G89" s="63">
        <f t="shared" si="11"/>
        <v>0</v>
      </c>
    </row>
    <row r="90" spans="1:7" ht="13.5" hidden="1" thickBot="1">
      <c r="A90" s="65">
        <f t="shared" si="12"/>
        <v>70</v>
      </c>
      <c r="B90" s="83">
        <f t="shared" si="13"/>
        <v>0</v>
      </c>
      <c r="C90" s="83">
        <f t="shared" si="7"/>
        <v>0</v>
      </c>
      <c r="D90" s="83">
        <f t="shared" si="8"/>
        <v>0</v>
      </c>
      <c r="E90" s="84">
        <f t="shared" si="9"/>
        <v>0</v>
      </c>
      <c r="F90" s="83">
        <f t="shared" si="10"/>
        <v>0</v>
      </c>
      <c r="G90" s="63">
        <f t="shared" si="11"/>
        <v>0</v>
      </c>
    </row>
    <row r="91" spans="1:7" ht="13.5" hidden="1" thickBot="1">
      <c r="A91" s="65">
        <f t="shared" si="12"/>
        <v>71</v>
      </c>
      <c r="B91" s="83">
        <f t="shared" si="13"/>
        <v>0</v>
      </c>
      <c r="C91" s="83">
        <f t="shared" si="7"/>
        <v>0</v>
      </c>
      <c r="D91" s="83">
        <f t="shared" si="8"/>
        <v>0</v>
      </c>
      <c r="E91" s="84">
        <f t="shared" si="9"/>
        <v>0</v>
      </c>
      <c r="F91" s="83">
        <f t="shared" si="10"/>
        <v>0</v>
      </c>
      <c r="G91" s="63">
        <f t="shared" si="11"/>
        <v>0</v>
      </c>
    </row>
    <row r="92" spans="1:7" ht="13.5" hidden="1" thickBot="1">
      <c r="A92" s="65">
        <f t="shared" si="12"/>
        <v>72</v>
      </c>
      <c r="B92" s="83">
        <f t="shared" si="13"/>
        <v>0</v>
      </c>
      <c r="C92" s="83">
        <f t="shared" si="7"/>
        <v>0</v>
      </c>
      <c r="D92" s="83">
        <f t="shared" si="8"/>
        <v>0</v>
      </c>
      <c r="E92" s="84">
        <f t="shared" si="9"/>
        <v>0</v>
      </c>
      <c r="F92" s="83">
        <f t="shared" si="10"/>
        <v>0</v>
      </c>
      <c r="G92" s="63">
        <f t="shared" si="11"/>
        <v>0</v>
      </c>
    </row>
    <row r="93" spans="1:7" ht="13.5" hidden="1" thickBot="1">
      <c r="A93" s="65">
        <f t="shared" si="12"/>
        <v>73</v>
      </c>
      <c r="B93" s="83">
        <f t="shared" si="13"/>
        <v>0</v>
      </c>
      <c r="C93" s="83">
        <f t="shared" si="7"/>
        <v>0</v>
      </c>
      <c r="D93" s="83">
        <f t="shared" si="8"/>
        <v>0</v>
      </c>
      <c r="E93" s="84">
        <f t="shared" si="9"/>
        <v>0</v>
      </c>
      <c r="F93" s="83">
        <f t="shared" si="10"/>
        <v>0</v>
      </c>
      <c r="G93" s="63">
        <f t="shared" si="11"/>
        <v>0</v>
      </c>
    </row>
    <row r="94" spans="1:7" ht="13.5" hidden="1" thickBot="1">
      <c r="A94" s="65">
        <f t="shared" si="12"/>
        <v>74</v>
      </c>
      <c r="B94" s="83">
        <f t="shared" si="13"/>
        <v>0</v>
      </c>
      <c r="C94" s="83">
        <f t="shared" si="7"/>
        <v>0</v>
      </c>
      <c r="D94" s="83">
        <f t="shared" si="8"/>
        <v>0</v>
      </c>
      <c r="E94" s="84">
        <f t="shared" si="9"/>
        <v>0</v>
      </c>
      <c r="F94" s="83">
        <f t="shared" si="10"/>
        <v>0</v>
      </c>
      <c r="G94" s="63">
        <f t="shared" si="11"/>
        <v>0</v>
      </c>
    </row>
    <row r="95" spans="1:7" ht="13.5" hidden="1" thickBot="1">
      <c r="A95" s="65">
        <f t="shared" si="12"/>
        <v>75</v>
      </c>
      <c r="B95" s="83">
        <f t="shared" si="13"/>
        <v>0</v>
      </c>
      <c r="C95" s="83">
        <f t="shared" si="7"/>
        <v>0</v>
      </c>
      <c r="D95" s="83">
        <f t="shared" si="8"/>
        <v>0</v>
      </c>
      <c r="E95" s="84">
        <f t="shared" si="9"/>
        <v>0</v>
      </c>
      <c r="F95" s="83">
        <f t="shared" si="10"/>
        <v>0</v>
      </c>
      <c r="G95" s="63">
        <f t="shared" si="11"/>
        <v>0</v>
      </c>
    </row>
    <row r="96" spans="1:7" ht="13.5" hidden="1" thickBot="1">
      <c r="A96" s="65">
        <f t="shared" si="12"/>
        <v>76</v>
      </c>
      <c r="B96" s="83">
        <f t="shared" si="13"/>
        <v>0</v>
      </c>
      <c r="C96" s="83">
        <f t="shared" si="7"/>
        <v>0</v>
      </c>
      <c r="D96" s="83">
        <f t="shared" si="8"/>
        <v>0</v>
      </c>
      <c r="E96" s="84">
        <f t="shared" si="9"/>
        <v>0</v>
      </c>
      <c r="F96" s="83">
        <f t="shared" si="10"/>
        <v>0</v>
      </c>
      <c r="G96" s="63">
        <f t="shared" si="11"/>
        <v>0</v>
      </c>
    </row>
    <row r="97" spans="1:7" ht="13.5" hidden="1" thickBot="1">
      <c r="A97" s="65">
        <f t="shared" si="12"/>
        <v>77</v>
      </c>
      <c r="B97" s="83">
        <f t="shared" si="13"/>
        <v>0</v>
      </c>
      <c r="C97" s="83">
        <f t="shared" si="7"/>
        <v>0</v>
      </c>
      <c r="D97" s="83">
        <f t="shared" si="8"/>
        <v>0</v>
      </c>
      <c r="E97" s="84">
        <f t="shared" si="9"/>
        <v>0</v>
      </c>
      <c r="F97" s="83">
        <f t="shared" si="10"/>
        <v>0</v>
      </c>
      <c r="G97" s="63">
        <f t="shared" si="11"/>
        <v>0</v>
      </c>
    </row>
    <row r="98" spans="1:7" ht="13.5" hidden="1" thickBot="1">
      <c r="A98" s="65">
        <f t="shared" si="12"/>
        <v>78</v>
      </c>
      <c r="B98" s="83">
        <f t="shared" si="13"/>
        <v>0</v>
      </c>
      <c r="C98" s="83">
        <f t="shared" si="7"/>
        <v>0</v>
      </c>
      <c r="D98" s="83">
        <f t="shared" si="8"/>
        <v>0</v>
      </c>
      <c r="E98" s="84">
        <f t="shared" si="9"/>
        <v>0</v>
      </c>
      <c r="F98" s="83">
        <f t="shared" si="10"/>
        <v>0</v>
      </c>
      <c r="G98" s="63">
        <f t="shared" si="11"/>
        <v>0</v>
      </c>
    </row>
    <row r="99" spans="1:7" ht="13.5" hidden="1" thickBot="1">
      <c r="A99" s="65">
        <f t="shared" si="12"/>
        <v>79</v>
      </c>
      <c r="B99" s="83">
        <f t="shared" si="13"/>
        <v>0</v>
      </c>
      <c r="C99" s="83">
        <f t="shared" si="7"/>
        <v>0</v>
      </c>
      <c r="D99" s="83">
        <f t="shared" si="8"/>
        <v>0</v>
      </c>
      <c r="E99" s="84">
        <f t="shared" si="9"/>
        <v>0</v>
      </c>
      <c r="F99" s="83">
        <f t="shared" si="10"/>
        <v>0</v>
      </c>
      <c r="G99" s="63">
        <f t="shared" si="11"/>
        <v>0</v>
      </c>
    </row>
    <row r="100" spans="1:7" ht="13.5" hidden="1" thickBot="1">
      <c r="A100" s="65">
        <f t="shared" si="12"/>
        <v>80</v>
      </c>
      <c r="B100" s="83">
        <f t="shared" si="13"/>
        <v>0</v>
      </c>
      <c r="C100" s="83">
        <f t="shared" si="7"/>
        <v>0</v>
      </c>
      <c r="D100" s="83">
        <f t="shared" si="8"/>
        <v>0</v>
      </c>
      <c r="E100" s="84">
        <f t="shared" si="9"/>
        <v>0</v>
      </c>
      <c r="F100" s="83">
        <f t="shared" si="10"/>
        <v>0</v>
      </c>
      <c r="G100" s="63">
        <f t="shared" si="11"/>
        <v>0</v>
      </c>
    </row>
    <row r="101" spans="1:7" ht="13.5" hidden="1" thickBot="1">
      <c r="A101" s="65">
        <f t="shared" si="12"/>
        <v>81</v>
      </c>
      <c r="B101" s="83">
        <f t="shared" si="13"/>
        <v>0</v>
      </c>
      <c r="C101" s="83">
        <f t="shared" si="7"/>
        <v>0</v>
      </c>
      <c r="D101" s="83">
        <f t="shared" si="8"/>
        <v>0</v>
      </c>
      <c r="E101" s="84">
        <f t="shared" si="9"/>
        <v>0</v>
      </c>
      <c r="F101" s="83">
        <f t="shared" si="10"/>
        <v>0</v>
      </c>
      <c r="G101" s="63">
        <f t="shared" si="11"/>
        <v>0</v>
      </c>
    </row>
    <row r="102" spans="1:7" ht="13.5" hidden="1" thickBot="1">
      <c r="A102" s="65">
        <f t="shared" si="12"/>
        <v>82</v>
      </c>
      <c r="B102" s="83">
        <f t="shared" si="13"/>
        <v>0</v>
      </c>
      <c r="C102" s="83">
        <f t="shared" si="7"/>
        <v>0</v>
      </c>
      <c r="D102" s="83">
        <f t="shared" si="8"/>
        <v>0</v>
      </c>
      <c r="E102" s="84">
        <f t="shared" si="9"/>
        <v>0</v>
      </c>
      <c r="F102" s="83">
        <f t="shared" si="10"/>
        <v>0</v>
      </c>
      <c r="G102" s="63">
        <f t="shared" si="11"/>
        <v>0</v>
      </c>
    </row>
    <row r="103" spans="1:7" ht="13.5" hidden="1" thickBot="1">
      <c r="A103" s="65">
        <f t="shared" si="12"/>
        <v>83</v>
      </c>
      <c r="B103" s="83">
        <f t="shared" si="13"/>
        <v>0</v>
      </c>
      <c r="C103" s="83">
        <f t="shared" si="7"/>
        <v>0</v>
      </c>
      <c r="D103" s="83">
        <f t="shared" si="8"/>
        <v>0</v>
      </c>
      <c r="E103" s="84">
        <f t="shared" si="9"/>
        <v>0</v>
      </c>
      <c r="F103" s="83">
        <f t="shared" si="10"/>
        <v>0</v>
      </c>
      <c r="G103" s="63">
        <f t="shared" si="11"/>
        <v>0</v>
      </c>
    </row>
    <row r="104" spans="1:7" ht="13.5" hidden="1" thickBot="1">
      <c r="A104" s="65">
        <f t="shared" si="12"/>
        <v>84</v>
      </c>
      <c r="B104" s="83">
        <f t="shared" si="13"/>
        <v>0</v>
      </c>
      <c r="C104" s="83">
        <f t="shared" si="7"/>
        <v>0</v>
      </c>
      <c r="D104" s="83">
        <f t="shared" si="8"/>
        <v>0</v>
      </c>
      <c r="E104" s="84">
        <f t="shared" si="9"/>
        <v>0</v>
      </c>
      <c r="F104" s="83">
        <f t="shared" si="10"/>
        <v>0</v>
      </c>
      <c r="G104" s="63">
        <f t="shared" si="11"/>
        <v>0</v>
      </c>
    </row>
    <row r="105" spans="1:7" ht="13.5" hidden="1" thickBot="1">
      <c r="A105" s="65">
        <f t="shared" si="12"/>
        <v>85</v>
      </c>
      <c r="B105" s="83">
        <f t="shared" si="13"/>
        <v>0</v>
      </c>
      <c r="C105" s="83">
        <f t="shared" si="7"/>
        <v>0</v>
      </c>
      <c r="D105" s="83">
        <f t="shared" si="8"/>
        <v>0</v>
      </c>
      <c r="E105" s="84">
        <f t="shared" si="9"/>
        <v>0</v>
      </c>
      <c r="F105" s="83">
        <f t="shared" si="10"/>
        <v>0</v>
      </c>
      <c r="G105" s="63">
        <f t="shared" si="11"/>
        <v>0</v>
      </c>
    </row>
    <row r="106" spans="1:7" ht="13.5" hidden="1" thickBot="1">
      <c r="A106" s="65">
        <f t="shared" si="12"/>
        <v>86</v>
      </c>
      <c r="B106" s="83">
        <f t="shared" si="13"/>
        <v>0</v>
      </c>
      <c r="C106" s="83">
        <f t="shared" si="7"/>
        <v>0</v>
      </c>
      <c r="D106" s="83">
        <f t="shared" si="8"/>
        <v>0</v>
      </c>
      <c r="E106" s="84">
        <f t="shared" si="9"/>
        <v>0</v>
      </c>
      <c r="F106" s="83">
        <f t="shared" si="10"/>
        <v>0</v>
      </c>
      <c r="G106" s="63">
        <f t="shared" si="11"/>
        <v>0</v>
      </c>
    </row>
    <row r="107" spans="1:7" ht="13.5" hidden="1" thickBot="1">
      <c r="A107" s="65">
        <f t="shared" si="12"/>
        <v>87</v>
      </c>
      <c r="B107" s="83">
        <f t="shared" si="13"/>
        <v>0</v>
      </c>
      <c r="C107" s="83">
        <f t="shared" si="7"/>
        <v>0</v>
      </c>
      <c r="D107" s="83">
        <f t="shared" si="8"/>
        <v>0</v>
      </c>
      <c r="E107" s="84">
        <f t="shared" si="9"/>
        <v>0</v>
      </c>
      <c r="F107" s="83">
        <f t="shared" si="10"/>
        <v>0</v>
      </c>
      <c r="G107" s="63">
        <f t="shared" si="11"/>
        <v>0</v>
      </c>
    </row>
    <row r="108" spans="1:7" ht="13.5" hidden="1" thickBot="1">
      <c r="A108" s="65">
        <f t="shared" si="12"/>
        <v>88</v>
      </c>
      <c r="B108" s="83">
        <f t="shared" si="13"/>
        <v>0</v>
      </c>
      <c r="C108" s="83">
        <f t="shared" si="7"/>
        <v>0</v>
      </c>
      <c r="D108" s="83">
        <f t="shared" si="8"/>
        <v>0</v>
      </c>
      <c r="E108" s="84">
        <f t="shared" si="9"/>
        <v>0</v>
      </c>
      <c r="F108" s="83">
        <f t="shared" si="10"/>
        <v>0</v>
      </c>
      <c r="G108" s="63">
        <f t="shared" si="11"/>
        <v>0</v>
      </c>
    </row>
    <row r="109" spans="1:7" ht="13.5" hidden="1" thickBot="1">
      <c r="A109" s="65">
        <f t="shared" si="12"/>
        <v>89</v>
      </c>
      <c r="B109" s="83">
        <f t="shared" si="13"/>
        <v>0</v>
      </c>
      <c r="C109" s="83">
        <f t="shared" si="7"/>
        <v>0</v>
      </c>
      <c r="D109" s="83">
        <f t="shared" si="8"/>
        <v>0</v>
      </c>
      <c r="E109" s="84">
        <f t="shared" si="9"/>
        <v>0</v>
      </c>
      <c r="F109" s="83">
        <f t="shared" si="10"/>
        <v>0</v>
      </c>
      <c r="G109" s="63">
        <f t="shared" si="11"/>
        <v>0</v>
      </c>
    </row>
    <row r="110" spans="1:7" ht="13.5" hidden="1" thickBot="1">
      <c r="A110" s="65">
        <f t="shared" si="12"/>
        <v>90</v>
      </c>
      <c r="B110" s="83">
        <f t="shared" si="13"/>
        <v>0</v>
      </c>
      <c r="C110" s="83">
        <f t="shared" si="7"/>
        <v>0</v>
      </c>
      <c r="D110" s="83">
        <f t="shared" si="8"/>
        <v>0</v>
      </c>
      <c r="E110" s="84">
        <f t="shared" si="9"/>
        <v>0</v>
      </c>
      <c r="F110" s="83">
        <f t="shared" si="10"/>
        <v>0</v>
      </c>
      <c r="G110" s="63">
        <f t="shared" si="11"/>
        <v>0</v>
      </c>
    </row>
    <row r="111" spans="1:7" ht="13.5" hidden="1" thickBot="1">
      <c r="A111" s="65">
        <f t="shared" si="12"/>
        <v>91</v>
      </c>
      <c r="B111" s="83">
        <f t="shared" si="13"/>
        <v>0</v>
      </c>
      <c r="C111" s="83">
        <f t="shared" si="7"/>
        <v>0</v>
      </c>
      <c r="D111" s="83">
        <f t="shared" si="8"/>
        <v>0</v>
      </c>
      <c r="E111" s="84">
        <f t="shared" si="9"/>
        <v>0</v>
      </c>
      <c r="F111" s="83">
        <f t="shared" si="10"/>
        <v>0</v>
      </c>
      <c r="G111" s="63">
        <f t="shared" si="11"/>
        <v>0</v>
      </c>
    </row>
    <row r="112" spans="1:7" ht="13.5" hidden="1" thickBot="1">
      <c r="A112" s="65">
        <f t="shared" si="12"/>
        <v>92</v>
      </c>
      <c r="B112" s="83">
        <f t="shared" si="13"/>
        <v>0</v>
      </c>
      <c r="C112" s="83">
        <f t="shared" si="7"/>
        <v>0</v>
      </c>
      <c r="D112" s="83">
        <f t="shared" si="8"/>
        <v>0</v>
      </c>
      <c r="E112" s="84">
        <f t="shared" si="9"/>
        <v>0</v>
      </c>
      <c r="F112" s="83">
        <f t="shared" si="10"/>
        <v>0</v>
      </c>
      <c r="G112" s="63">
        <f t="shared" si="11"/>
        <v>0</v>
      </c>
    </row>
    <row r="113" spans="1:7" ht="13.5" hidden="1" thickBot="1">
      <c r="A113" s="65">
        <f t="shared" si="12"/>
        <v>93</v>
      </c>
      <c r="B113" s="83">
        <f t="shared" si="13"/>
        <v>0</v>
      </c>
      <c r="C113" s="83">
        <f t="shared" si="7"/>
        <v>0</v>
      </c>
      <c r="D113" s="83">
        <f t="shared" si="8"/>
        <v>0</v>
      </c>
      <c r="E113" s="84">
        <f t="shared" si="9"/>
        <v>0</v>
      </c>
      <c r="F113" s="83">
        <f t="shared" si="10"/>
        <v>0</v>
      </c>
      <c r="G113" s="63">
        <f t="shared" si="11"/>
        <v>0</v>
      </c>
    </row>
    <row r="114" spans="1:7" ht="13.5" hidden="1" thickBot="1">
      <c r="A114" s="65">
        <f t="shared" si="12"/>
        <v>94</v>
      </c>
      <c r="B114" s="83">
        <f t="shared" si="13"/>
        <v>0</v>
      </c>
      <c r="C114" s="83">
        <f t="shared" si="7"/>
        <v>0</v>
      </c>
      <c r="D114" s="83">
        <f t="shared" si="8"/>
        <v>0</v>
      </c>
      <c r="E114" s="84">
        <f t="shared" si="9"/>
        <v>0</v>
      </c>
      <c r="F114" s="83">
        <f t="shared" si="10"/>
        <v>0</v>
      </c>
      <c r="G114" s="63">
        <f t="shared" si="11"/>
        <v>0</v>
      </c>
    </row>
    <row r="115" spans="1:7" ht="13.5" hidden="1" thickBot="1">
      <c r="A115" s="65">
        <f t="shared" si="12"/>
        <v>95</v>
      </c>
      <c r="B115" s="83">
        <f t="shared" si="13"/>
        <v>0</v>
      </c>
      <c r="C115" s="83">
        <f t="shared" si="7"/>
        <v>0</v>
      </c>
      <c r="D115" s="83">
        <f t="shared" si="8"/>
        <v>0</v>
      </c>
      <c r="E115" s="84">
        <f t="shared" si="9"/>
        <v>0</v>
      </c>
      <c r="F115" s="83">
        <f t="shared" si="10"/>
        <v>0</v>
      </c>
      <c r="G115" s="63">
        <f t="shared" si="11"/>
        <v>0</v>
      </c>
    </row>
    <row r="116" spans="1:7" ht="13.5" hidden="1" thickBot="1">
      <c r="A116" s="65">
        <f t="shared" si="12"/>
        <v>96</v>
      </c>
      <c r="B116" s="83">
        <f t="shared" si="13"/>
        <v>0</v>
      </c>
      <c r="C116" s="83">
        <f t="shared" si="7"/>
        <v>0</v>
      </c>
      <c r="D116" s="83">
        <f t="shared" si="8"/>
        <v>0</v>
      </c>
      <c r="E116" s="84">
        <f t="shared" si="9"/>
        <v>0</v>
      </c>
      <c r="F116" s="83">
        <f t="shared" si="10"/>
        <v>0</v>
      </c>
      <c r="G116" s="63">
        <f t="shared" si="11"/>
        <v>0</v>
      </c>
    </row>
    <row r="117" spans="1:7" ht="13.5" hidden="1" thickBot="1">
      <c r="A117" s="65">
        <f t="shared" si="12"/>
        <v>97</v>
      </c>
      <c r="B117" s="83">
        <f t="shared" si="13"/>
        <v>0</v>
      </c>
      <c r="C117" s="83">
        <f t="shared" si="7"/>
        <v>0</v>
      </c>
      <c r="D117" s="83">
        <f t="shared" si="8"/>
        <v>0</v>
      </c>
      <c r="E117" s="84">
        <f t="shared" si="9"/>
        <v>0</v>
      </c>
      <c r="F117" s="83">
        <f t="shared" si="10"/>
        <v>0</v>
      </c>
      <c r="G117" s="63">
        <f t="shared" si="11"/>
        <v>0</v>
      </c>
    </row>
    <row r="118" spans="1:7" ht="13.5" hidden="1" thickBot="1">
      <c r="A118" s="65">
        <f t="shared" si="12"/>
        <v>98</v>
      </c>
      <c r="B118" s="83">
        <f t="shared" si="13"/>
        <v>0</v>
      </c>
      <c r="C118" s="83">
        <f t="shared" si="7"/>
        <v>0</v>
      </c>
      <c r="D118" s="83">
        <f t="shared" si="8"/>
        <v>0</v>
      </c>
      <c r="E118" s="84">
        <f t="shared" si="9"/>
        <v>0</v>
      </c>
      <c r="F118" s="83">
        <f t="shared" si="10"/>
        <v>0</v>
      </c>
      <c r="G118" s="63">
        <f t="shared" si="11"/>
        <v>0</v>
      </c>
    </row>
    <row r="119" spans="1:7" ht="13.5" hidden="1" thickBot="1">
      <c r="A119" s="65">
        <f t="shared" si="12"/>
        <v>99</v>
      </c>
      <c r="B119" s="83">
        <f t="shared" si="13"/>
        <v>0</v>
      </c>
      <c r="C119" s="83">
        <f t="shared" si="7"/>
        <v>0</v>
      </c>
      <c r="D119" s="83">
        <f t="shared" si="8"/>
        <v>0</v>
      </c>
      <c r="E119" s="84">
        <f t="shared" si="9"/>
        <v>0</v>
      </c>
      <c r="F119" s="83">
        <f t="shared" si="10"/>
        <v>0</v>
      </c>
      <c r="G119" s="63">
        <f t="shared" si="11"/>
        <v>0</v>
      </c>
    </row>
    <row r="120" spans="1:7" ht="13.5" hidden="1" thickBot="1">
      <c r="A120" s="65">
        <f t="shared" si="12"/>
        <v>100</v>
      </c>
      <c r="B120" s="83">
        <f t="shared" si="13"/>
        <v>0</v>
      </c>
      <c r="C120" s="83">
        <f t="shared" si="7"/>
        <v>0</v>
      </c>
      <c r="D120" s="83">
        <f t="shared" si="8"/>
        <v>0</v>
      </c>
      <c r="E120" s="84">
        <f t="shared" si="9"/>
        <v>0</v>
      </c>
      <c r="F120" s="83">
        <f t="shared" si="10"/>
        <v>0</v>
      </c>
      <c r="G120" s="63">
        <f t="shared" si="11"/>
        <v>0</v>
      </c>
    </row>
    <row r="121" spans="1:7" ht="13.5" hidden="1" thickBot="1">
      <c r="A121" s="65">
        <f t="shared" si="12"/>
        <v>101</v>
      </c>
      <c r="B121" s="83">
        <f t="shared" si="13"/>
        <v>0</v>
      </c>
      <c r="C121" s="83">
        <f t="shared" si="7"/>
        <v>0</v>
      </c>
      <c r="D121" s="83">
        <f t="shared" si="8"/>
        <v>0</v>
      </c>
      <c r="E121" s="84">
        <f t="shared" si="9"/>
        <v>0</v>
      </c>
      <c r="F121" s="83">
        <f t="shared" si="10"/>
        <v>0</v>
      </c>
      <c r="G121" s="63">
        <f t="shared" si="11"/>
        <v>0</v>
      </c>
    </row>
    <row r="122" spans="1:7" ht="13.5" hidden="1" thickBot="1">
      <c r="A122" s="65">
        <f t="shared" si="12"/>
        <v>102</v>
      </c>
      <c r="B122" s="83">
        <f t="shared" si="13"/>
        <v>0</v>
      </c>
      <c r="C122" s="83">
        <f t="shared" si="7"/>
        <v>0</v>
      </c>
      <c r="D122" s="83">
        <f t="shared" si="8"/>
        <v>0</v>
      </c>
      <c r="E122" s="84">
        <f t="shared" si="9"/>
        <v>0</v>
      </c>
      <c r="F122" s="83">
        <f t="shared" si="10"/>
        <v>0</v>
      </c>
      <c r="G122" s="63">
        <f t="shared" si="11"/>
        <v>0</v>
      </c>
    </row>
    <row r="123" spans="1:7" ht="13.5" hidden="1" thickBot="1">
      <c r="A123" s="65">
        <f t="shared" si="12"/>
        <v>103</v>
      </c>
      <c r="B123" s="83">
        <f t="shared" si="13"/>
        <v>0</v>
      </c>
      <c r="C123" s="83">
        <f t="shared" si="7"/>
        <v>0</v>
      </c>
      <c r="D123" s="83">
        <f t="shared" si="8"/>
        <v>0</v>
      </c>
      <c r="E123" s="84">
        <f t="shared" si="9"/>
        <v>0</v>
      </c>
      <c r="F123" s="83">
        <f t="shared" si="10"/>
        <v>0</v>
      </c>
      <c r="G123" s="63">
        <f t="shared" si="11"/>
        <v>0</v>
      </c>
    </row>
    <row r="124" spans="1:7" ht="13.5" hidden="1" thickBot="1">
      <c r="A124" s="65">
        <f t="shared" si="12"/>
        <v>104</v>
      </c>
      <c r="B124" s="83">
        <f t="shared" si="13"/>
        <v>0</v>
      </c>
      <c r="C124" s="83">
        <f t="shared" si="7"/>
        <v>0</v>
      </c>
      <c r="D124" s="83">
        <f t="shared" si="8"/>
        <v>0</v>
      </c>
      <c r="E124" s="84">
        <f t="shared" si="9"/>
        <v>0</v>
      </c>
      <c r="F124" s="83">
        <f t="shared" si="10"/>
        <v>0</v>
      </c>
      <c r="G124" s="63">
        <f t="shared" si="11"/>
        <v>0</v>
      </c>
    </row>
    <row r="125" spans="1:7" ht="13.5" hidden="1" thickBot="1">
      <c r="A125" s="65">
        <f t="shared" si="12"/>
        <v>105</v>
      </c>
      <c r="B125" s="83">
        <f t="shared" si="13"/>
        <v>0</v>
      </c>
      <c r="C125" s="83">
        <f t="shared" si="7"/>
        <v>0</v>
      </c>
      <c r="D125" s="83">
        <f t="shared" si="8"/>
        <v>0</v>
      </c>
      <c r="E125" s="84">
        <f t="shared" si="9"/>
        <v>0</v>
      </c>
      <c r="F125" s="83">
        <f t="shared" si="10"/>
        <v>0</v>
      </c>
      <c r="G125" s="63">
        <f t="shared" si="11"/>
        <v>0</v>
      </c>
    </row>
    <row r="126" spans="1:7" ht="13.5" hidden="1" thickBot="1">
      <c r="A126" s="65">
        <f t="shared" si="12"/>
        <v>106</v>
      </c>
      <c r="B126" s="83">
        <f t="shared" si="13"/>
        <v>0</v>
      </c>
      <c r="C126" s="83">
        <f t="shared" si="7"/>
        <v>0</v>
      </c>
      <c r="D126" s="83">
        <f t="shared" si="8"/>
        <v>0</v>
      </c>
      <c r="E126" s="84">
        <f t="shared" si="9"/>
        <v>0</v>
      </c>
      <c r="F126" s="83">
        <f t="shared" si="10"/>
        <v>0</v>
      </c>
      <c r="G126" s="63">
        <f t="shared" si="11"/>
        <v>0</v>
      </c>
    </row>
    <row r="127" spans="1:7" ht="13.5" hidden="1" thickBot="1">
      <c r="A127" s="65">
        <f t="shared" si="12"/>
        <v>107</v>
      </c>
      <c r="B127" s="83">
        <f t="shared" si="13"/>
        <v>0</v>
      </c>
      <c r="C127" s="83">
        <f t="shared" si="7"/>
        <v>0</v>
      </c>
      <c r="D127" s="83">
        <f t="shared" si="8"/>
        <v>0</v>
      </c>
      <c r="E127" s="84">
        <f t="shared" si="9"/>
        <v>0</v>
      </c>
      <c r="F127" s="83">
        <f t="shared" si="10"/>
        <v>0</v>
      </c>
      <c r="G127" s="63">
        <f t="shared" si="11"/>
        <v>0</v>
      </c>
    </row>
    <row r="128" spans="1:7" ht="13.5" hidden="1" thickBot="1">
      <c r="A128" s="65">
        <f t="shared" si="12"/>
        <v>108</v>
      </c>
      <c r="B128" s="83">
        <f t="shared" si="13"/>
        <v>0</v>
      </c>
      <c r="C128" s="83">
        <f t="shared" si="7"/>
        <v>0</v>
      </c>
      <c r="D128" s="83">
        <f t="shared" si="8"/>
        <v>0</v>
      </c>
      <c r="E128" s="84">
        <f t="shared" si="9"/>
        <v>0</v>
      </c>
      <c r="F128" s="83">
        <f t="shared" si="10"/>
        <v>0</v>
      </c>
      <c r="G128" s="63">
        <f t="shared" si="11"/>
        <v>0</v>
      </c>
    </row>
    <row r="129" spans="1:7" ht="13.5" hidden="1" thickBot="1">
      <c r="A129" s="65">
        <f t="shared" si="12"/>
        <v>109</v>
      </c>
      <c r="B129" s="83">
        <f t="shared" si="13"/>
        <v>0</v>
      </c>
      <c r="C129" s="83">
        <f t="shared" si="7"/>
        <v>0</v>
      </c>
      <c r="D129" s="83">
        <f t="shared" si="8"/>
        <v>0</v>
      </c>
      <c r="E129" s="84">
        <f t="shared" si="9"/>
        <v>0</v>
      </c>
      <c r="F129" s="83">
        <f t="shared" si="10"/>
        <v>0</v>
      </c>
      <c r="G129" s="63">
        <f t="shared" si="11"/>
        <v>0</v>
      </c>
    </row>
    <row r="130" spans="1:7" ht="13.5" hidden="1" thickBot="1">
      <c r="A130" s="65">
        <f t="shared" si="12"/>
        <v>110</v>
      </c>
      <c r="B130" s="83">
        <f t="shared" si="13"/>
        <v>0</v>
      </c>
      <c r="C130" s="83">
        <f t="shared" si="7"/>
        <v>0</v>
      </c>
      <c r="D130" s="83">
        <f t="shared" si="8"/>
        <v>0</v>
      </c>
      <c r="E130" s="84">
        <f t="shared" si="9"/>
        <v>0</v>
      </c>
      <c r="F130" s="83">
        <f t="shared" si="10"/>
        <v>0</v>
      </c>
      <c r="G130" s="63">
        <f t="shared" si="11"/>
        <v>0</v>
      </c>
    </row>
    <row r="131" spans="1:7" ht="13.5" hidden="1" thickBot="1">
      <c r="A131" s="65">
        <f t="shared" si="12"/>
        <v>111</v>
      </c>
      <c r="B131" s="83">
        <f t="shared" si="13"/>
        <v>0</v>
      </c>
      <c r="C131" s="83">
        <f t="shared" si="7"/>
        <v>0</v>
      </c>
      <c r="D131" s="83">
        <f t="shared" si="8"/>
        <v>0</v>
      </c>
      <c r="E131" s="84">
        <f t="shared" si="9"/>
        <v>0</v>
      </c>
      <c r="F131" s="83">
        <f t="shared" si="10"/>
        <v>0</v>
      </c>
      <c r="G131" s="63">
        <f t="shared" si="11"/>
        <v>0</v>
      </c>
    </row>
    <row r="132" spans="1:7" ht="13.5" hidden="1" thickBot="1">
      <c r="A132" s="65">
        <f t="shared" si="12"/>
        <v>112</v>
      </c>
      <c r="B132" s="83">
        <f t="shared" si="13"/>
        <v>0</v>
      </c>
      <c r="C132" s="83">
        <f t="shared" si="7"/>
        <v>0</v>
      </c>
      <c r="D132" s="83">
        <f t="shared" si="8"/>
        <v>0</v>
      </c>
      <c r="E132" s="84">
        <f t="shared" si="9"/>
        <v>0</v>
      </c>
      <c r="F132" s="83">
        <f t="shared" si="10"/>
        <v>0</v>
      </c>
      <c r="G132" s="63">
        <f t="shared" si="11"/>
        <v>0</v>
      </c>
    </row>
    <row r="133" spans="1:7" ht="13.5" hidden="1" thickBot="1">
      <c r="A133" s="65">
        <f t="shared" si="12"/>
        <v>113</v>
      </c>
      <c r="B133" s="83">
        <f t="shared" si="13"/>
        <v>0</v>
      </c>
      <c r="C133" s="83">
        <f t="shared" si="7"/>
        <v>0</v>
      </c>
      <c r="D133" s="83">
        <f t="shared" si="8"/>
        <v>0</v>
      </c>
      <c r="E133" s="84">
        <f t="shared" si="9"/>
        <v>0</v>
      </c>
      <c r="F133" s="83">
        <f t="shared" si="10"/>
        <v>0</v>
      </c>
      <c r="G133" s="63">
        <f t="shared" si="11"/>
        <v>0</v>
      </c>
    </row>
    <row r="134" spans="1:7" ht="13.5" hidden="1" thickBot="1">
      <c r="A134" s="65">
        <f t="shared" si="12"/>
        <v>114</v>
      </c>
      <c r="B134" s="83">
        <f t="shared" si="13"/>
        <v>0</v>
      </c>
      <c r="C134" s="83">
        <f t="shared" si="7"/>
        <v>0</v>
      </c>
      <c r="D134" s="83">
        <f t="shared" si="8"/>
        <v>0</v>
      </c>
      <c r="E134" s="84">
        <f t="shared" si="9"/>
        <v>0</v>
      </c>
      <c r="F134" s="83">
        <f t="shared" si="10"/>
        <v>0</v>
      </c>
      <c r="G134" s="63">
        <f t="shared" si="11"/>
        <v>0</v>
      </c>
    </row>
    <row r="135" spans="1:7" ht="13.5" hidden="1" thickBot="1">
      <c r="A135" s="65">
        <f t="shared" si="12"/>
        <v>115</v>
      </c>
      <c r="B135" s="83">
        <f t="shared" si="13"/>
        <v>0</v>
      </c>
      <c r="C135" s="83">
        <f t="shared" si="7"/>
        <v>0</v>
      </c>
      <c r="D135" s="83">
        <f t="shared" si="8"/>
        <v>0</v>
      </c>
      <c r="E135" s="84">
        <f t="shared" si="9"/>
        <v>0</v>
      </c>
      <c r="F135" s="83">
        <f t="shared" si="10"/>
        <v>0</v>
      </c>
      <c r="G135" s="63">
        <f t="shared" si="11"/>
        <v>0</v>
      </c>
    </row>
    <row r="136" spans="1:7" ht="13.5" hidden="1" thickBot="1">
      <c r="A136" s="65">
        <f t="shared" si="12"/>
        <v>116</v>
      </c>
      <c r="B136" s="83">
        <f t="shared" si="13"/>
        <v>0</v>
      </c>
      <c r="C136" s="83">
        <f t="shared" si="7"/>
        <v>0</v>
      </c>
      <c r="D136" s="83">
        <f t="shared" si="8"/>
        <v>0</v>
      </c>
      <c r="E136" s="84">
        <f t="shared" si="9"/>
        <v>0</v>
      </c>
      <c r="F136" s="83">
        <f t="shared" si="10"/>
        <v>0</v>
      </c>
      <c r="G136" s="63">
        <f t="shared" si="11"/>
        <v>0</v>
      </c>
    </row>
    <row r="137" spans="1:7" ht="13.5" hidden="1" thickBot="1">
      <c r="A137" s="65">
        <f t="shared" si="12"/>
        <v>117</v>
      </c>
      <c r="B137" s="83">
        <f t="shared" si="13"/>
        <v>0</v>
      </c>
      <c r="C137" s="83">
        <f t="shared" si="7"/>
        <v>0</v>
      </c>
      <c r="D137" s="83">
        <f t="shared" si="8"/>
        <v>0</v>
      </c>
      <c r="E137" s="84">
        <f t="shared" si="9"/>
        <v>0</v>
      </c>
      <c r="F137" s="83">
        <f t="shared" si="10"/>
        <v>0</v>
      </c>
      <c r="G137" s="63">
        <f t="shared" si="11"/>
        <v>0</v>
      </c>
    </row>
    <row r="138" spans="1:7" ht="13.5" hidden="1" thickBot="1">
      <c r="A138" s="65">
        <f t="shared" si="12"/>
        <v>118</v>
      </c>
      <c r="B138" s="83">
        <f t="shared" si="13"/>
        <v>0</v>
      </c>
      <c r="C138" s="83">
        <f t="shared" si="7"/>
        <v>0</v>
      </c>
      <c r="D138" s="83">
        <f t="shared" si="8"/>
        <v>0</v>
      </c>
      <c r="E138" s="84">
        <f t="shared" si="9"/>
        <v>0</v>
      </c>
      <c r="F138" s="83">
        <f t="shared" si="10"/>
        <v>0</v>
      </c>
      <c r="G138" s="63">
        <f t="shared" si="11"/>
        <v>0</v>
      </c>
    </row>
    <row r="139" spans="1:7" ht="13.5" hidden="1" thickBot="1">
      <c r="A139" s="65">
        <f t="shared" si="12"/>
        <v>119</v>
      </c>
      <c r="B139" s="83">
        <f t="shared" si="13"/>
        <v>0</v>
      </c>
      <c r="C139" s="83">
        <f t="shared" si="7"/>
        <v>0</v>
      </c>
      <c r="D139" s="83">
        <f t="shared" si="8"/>
        <v>0</v>
      </c>
      <c r="E139" s="84">
        <f t="shared" si="9"/>
        <v>0</v>
      </c>
      <c r="F139" s="83">
        <f t="shared" si="10"/>
        <v>0</v>
      </c>
      <c r="G139" s="63">
        <f t="shared" si="11"/>
        <v>0</v>
      </c>
    </row>
    <row r="140" spans="1:7" ht="13.5" hidden="1" thickBot="1">
      <c r="A140" s="65">
        <f t="shared" si="12"/>
        <v>120</v>
      </c>
      <c r="B140" s="83">
        <f t="shared" si="13"/>
        <v>0</v>
      </c>
      <c r="C140" s="83">
        <f t="shared" si="7"/>
        <v>0</v>
      </c>
      <c r="D140" s="83">
        <f t="shared" si="8"/>
        <v>0</v>
      </c>
      <c r="E140" s="84">
        <f t="shared" si="9"/>
        <v>0</v>
      </c>
      <c r="F140" s="83">
        <f t="shared" si="10"/>
        <v>0</v>
      </c>
      <c r="G140" s="63">
        <f t="shared" si="11"/>
        <v>0</v>
      </c>
    </row>
    <row r="141" spans="1:7" ht="13.5" hidden="1" thickBot="1">
      <c r="A141" s="65">
        <f t="shared" si="12"/>
        <v>121</v>
      </c>
      <c r="B141" s="83">
        <f t="shared" si="13"/>
        <v>0</v>
      </c>
      <c r="C141" s="83">
        <f t="shared" si="7"/>
        <v>0</v>
      </c>
      <c r="D141" s="83">
        <f t="shared" si="8"/>
        <v>0</v>
      </c>
      <c r="E141" s="84">
        <f t="shared" si="9"/>
        <v>0</v>
      </c>
      <c r="F141" s="83">
        <f t="shared" si="10"/>
        <v>0</v>
      </c>
      <c r="G141" s="63">
        <f t="shared" si="11"/>
        <v>0</v>
      </c>
    </row>
    <row r="142" spans="1:7" ht="13.5" hidden="1" thickBot="1">
      <c r="A142" s="65">
        <f t="shared" si="12"/>
        <v>122</v>
      </c>
      <c r="B142" s="83">
        <f t="shared" si="13"/>
        <v>0</v>
      </c>
      <c r="C142" s="83">
        <f t="shared" si="7"/>
        <v>0</v>
      </c>
      <c r="D142" s="83">
        <f t="shared" si="8"/>
        <v>0</v>
      </c>
      <c r="E142" s="84">
        <f t="shared" si="9"/>
        <v>0</v>
      </c>
      <c r="F142" s="83">
        <f t="shared" si="10"/>
        <v>0</v>
      </c>
      <c r="G142" s="63">
        <f t="shared" si="11"/>
        <v>0</v>
      </c>
    </row>
    <row r="143" spans="1:7" ht="13.5" hidden="1" thickBot="1">
      <c r="A143" s="65">
        <f t="shared" si="12"/>
        <v>123</v>
      </c>
      <c r="B143" s="83">
        <f t="shared" si="13"/>
        <v>0</v>
      </c>
      <c r="C143" s="83">
        <f t="shared" si="7"/>
        <v>0</v>
      </c>
      <c r="D143" s="83">
        <f t="shared" si="8"/>
        <v>0</v>
      </c>
      <c r="E143" s="84">
        <f t="shared" si="9"/>
        <v>0</v>
      </c>
      <c r="F143" s="83">
        <f t="shared" si="10"/>
        <v>0</v>
      </c>
      <c r="G143" s="63">
        <f t="shared" si="11"/>
        <v>0</v>
      </c>
    </row>
    <row r="144" spans="1:7" ht="13.5" hidden="1" thickBot="1">
      <c r="A144" s="65">
        <f t="shared" si="12"/>
        <v>124</v>
      </c>
      <c r="B144" s="83">
        <f t="shared" si="13"/>
        <v>0</v>
      </c>
      <c r="C144" s="83">
        <f t="shared" si="7"/>
        <v>0</v>
      </c>
      <c r="D144" s="83">
        <f t="shared" si="8"/>
        <v>0</v>
      </c>
      <c r="E144" s="84">
        <f t="shared" si="9"/>
        <v>0</v>
      </c>
      <c r="F144" s="83">
        <f t="shared" si="10"/>
        <v>0</v>
      </c>
      <c r="G144" s="63">
        <f t="shared" si="11"/>
        <v>0</v>
      </c>
    </row>
    <row r="145" spans="1:7" ht="13.5" hidden="1" thickBot="1">
      <c r="A145" s="65">
        <f t="shared" si="12"/>
        <v>125</v>
      </c>
      <c r="B145" s="83">
        <f t="shared" si="13"/>
        <v>0</v>
      </c>
      <c r="C145" s="83">
        <f t="shared" si="7"/>
        <v>0</v>
      </c>
      <c r="D145" s="83">
        <f t="shared" si="8"/>
        <v>0</v>
      </c>
      <c r="E145" s="84">
        <f t="shared" si="9"/>
        <v>0</v>
      </c>
      <c r="F145" s="83">
        <f t="shared" si="10"/>
        <v>0</v>
      </c>
      <c r="G145" s="63">
        <f t="shared" si="11"/>
        <v>0</v>
      </c>
    </row>
    <row r="146" spans="1:7" ht="13.5" hidden="1" thickBot="1">
      <c r="A146" s="65">
        <f t="shared" si="12"/>
        <v>126</v>
      </c>
      <c r="B146" s="83">
        <f t="shared" si="13"/>
        <v>0</v>
      </c>
      <c r="C146" s="83">
        <f t="shared" si="7"/>
        <v>0</v>
      </c>
      <c r="D146" s="83">
        <f t="shared" si="8"/>
        <v>0</v>
      </c>
      <c r="E146" s="84">
        <f t="shared" si="9"/>
        <v>0</v>
      </c>
      <c r="F146" s="83">
        <f t="shared" si="10"/>
        <v>0</v>
      </c>
      <c r="G146" s="63">
        <f t="shared" si="11"/>
        <v>0</v>
      </c>
    </row>
    <row r="147" spans="1:7" ht="13.5" hidden="1" thickBot="1">
      <c r="A147" s="65">
        <f t="shared" si="12"/>
        <v>127</v>
      </c>
      <c r="B147" s="83">
        <f t="shared" si="13"/>
        <v>0</v>
      </c>
      <c r="C147" s="83">
        <f t="shared" si="7"/>
        <v>0</v>
      </c>
      <c r="D147" s="83">
        <f t="shared" si="8"/>
        <v>0</v>
      </c>
      <c r="E147" s="84">
        <f t="shared" si="9"/>
        <v>0</v>
      </c>
      <c r="F147" s="83">
        <f t="shared" si="10"/>
        <v>0</v>
      </c>
      <c r="G147" s="63">
        <f t="shared" si="11"/>
        <v>0</v>
      </c>
    </row>
    <row r="148" spans="1:7" ht="13.5" hidden="1" thickBot="1">
      <c r="A148" s="65">
        <f t="shared" si="12"/>
        <v>128</v>
      </c>
      <c r="B148" s="83">
        <f t="shared" si="13"/>
        <v>0</v>
      </c>
      <c r="C148" s="83">
        <f t="shared" si="7"/>
        <v>0</v>
      </c>
      <c r="D148" s="83">
        <f t="shared" si="8"/>
        <v>0</v>
      </c>
      <c r="E148" s="84">
        <f t="shared" si="9"/>
        <v>0</v>
      </c>
      <c r="F148" s="83">
        <f t="shared" si="10"/>
        <v>0</v>
      </c>
      <c r="G148" s="63">
        <f t="shared" si="11"/>
        <v>0</v>
      </c>
    </row>
    <row r="149" spans="1:7" ht="13.5" hidden="1" thickBot="1">
      <c r="A149" s="65">
        <f t="shared" si="12"/>
        <v>129</v>
      </c>
      <c r="B149" s="83">
        <f t="shared" si="13"/>
        <v>0</v>
      </c>
      <c r="C149" s="83">
        <f aca="true" t="shared" si="14" ref="C149:C212">IF(A149&lt;=$D$9,$D$14*-1,0)</f>
        <v>0</v>
      </c>
      <c r="D149" s="83">
        <f aca="true" t="shared" si="15" ref="D149:D212">IF(A149&gt;$D$9,0,$D$11*-1)</f>
        <v>0</v>
      </c>
      <c r="E149" s="84">
        <f aca="true" t="shared" si="16" ref="E149:E212">B149*$D$10</f>
        <v>0</v>
      </c>
      <c r="F149" s="83">
        <f aca="true" t="shared" si="17" ref="F149:F212">D149-E149</f>
        <v>0</v>
      </c>
      <c r="G149" s="63">
        <f aca="true" t="shared" si="18" ref="G149:G212">B149-F149</f>
        <v>0</v>
      </c>
    </row>
    <row r="150" spans="1:7" ht="13.5" hidden="1" thickBot="1">
      <c r="A150" s="65">
        <f aca="true" t="shared" si="19" ref="A150:A213">A149+1</f>
        <v>130</v>
      </c>
      <c r="B150" s="83">
        <f aca="true" t="shared" si="20" ref="B150:B213">IF(A150&lt;=$D$9,G149,0)</f>
        <v>0</v>
      </c>
      <c r="C150" s="83">
        <f t="shared" si="14"/>
        <v>0</v>
      </c>
      <c r="D150" s="83">
        <f t="shared" si="15"/>
        <v>0</v>
      </c>
      <c r="E150" s="84">
        <f t="shared" si="16"/>
        <v>0</v>
      </c>
      <c r="F150" s="83">
        <f t="shared" si="17"/>
        <v>0</v>
      </c>
      <c r="G150" s="63">
        <f t="shared" si="18"/>
        <v>0</v>
      </c>
    </row>
    <row r="151" spans="1:7" ht="13.5" hidden="1" thickBot="1">
      <c r="A151" s="65">
        <f t="shared" si="19"/>
        <v>131</v>
      </c>
      <c r="B151" s="83">
        <f t="shared" si="20"/>
        <v>0</v>
      </c>
      <c r="C151" s="83">
        <f t="shared" si="14"/>
        <v>0</v>
      </c>
      <c r="D151" s="83">
        <f t="shared" si="15"/>
        <v>0</v>
      </c>
      <c r="E151" s="84">
        <f t="shared" si="16"/>
        <v>0</v>
      </c>
      <c r="F151" s="83">
        <f t="shared" si="17"/>
        <v>0</v>
      </c>
      <c r="G151" s="63">
        <f t="shared" si="18"/>
        <v>0</v>
      </c>
    </row>
    <row r="152" spans="1:7" ht="13.5" hidden="1" thickBot="1">
      <c r="A152" s="65">
        <f t="shared" si="19"/>
        <v>132</v>
      </c>
      <c r="B152" s="83">
        <f t="shared" si="20"/>
        <v>0</v>
      </c>
      <c r="C152" s="83">
        <f t="shared" si="14"/>
        <v>0</v>
      </c>
      <c r="D152" s="83">
        <f t="shared" si="15"/>
        <v>0</v>
      </c>
      <c r="E152" s="84">
        <f t="shared" si="16"/>
        <v>0</v>
      </c>
      <c r="F152" s="83">
        <f t="shared" si="17"/>
        <v>0</v>
      </c>
      <c r="G152" s="63">
        <f t="shared" si="18"/>
        <v>0</v>
      </c>
    </row>
    <row r="153" spans="1:7" ht="13.5" hidden="1" thickBot="1">
      <c r="A153" s="65">
        <f t="shared" si="19"/>
        <v>133</v>
      </c>
      <c r="B153" s="83">
        <f t="shared" si="20"/>
        <v>0</v>
      </c>
      <c r="C153" s="83">
        <f t="shared" si="14"/>
        <v>0</v>
      </c>
      <c r="D153" s="83">
        <f t="shared" si="15"/>
        <v>0</v>
      </c>
      <c r="E153" s="84">
        <f t="shared" si="16"/>
        <v>0</v>
      </c>
      <c r="F153" s="83">
        <f t="shared" si="17"/>
        <v>0</v>
      </c>
      <c r="G153" s="63">
        <f t="shared" si="18"/>
        <v>0</v>
      </c>
    </row>
    <row r="154" spans="1:7" ht="13.5" hidden="1" thickBot="1">
      <c r="A154" s="65">
        <f t="shared" si="19"/>
        <v>134</v>
      </c>
      <c r="B154" s="83">
        <f t="shared" si="20"/>
        <v>0</v>
      </c>
      <c r="C154" s="83">
        <f t="shared" si="14"/>
        <v>0</v>
      </c>
      <c r="D154" s="83">
        <f t="shared" si="15"/>
        <v>0</v>
      </c>
      <c r="E154" s="84">
        <f t="shared" si="16"/>
        <v>0</v>
      </c>
      <c r="F154" s="83">
        <f t="shared" si="17"/>
        <v>0</v>
      </c>
      <c r="G154" s="63">
        <f t="shared" si="18"/>
        <v>0</v>
      </c>
    </row>
    <row r="155" spans="1:7" ht="13.5" hidden="1" thickBot="1">
      <c r="A155" s="65">
        <f t="shared" si="19"/>
        <v>135</v>
      </c>
      <c r="B155" s="83">
        <f t="shared" si="20"/>
        <v>0</v>
      </c>
      <c r="C155" s="83">
        <f t="shared" si="14"/>
        <v>0</v>
      </c>
      <c r="D155" s="83">
        <f t="shared" si="15"/>
        <v>0</v>
      </c>
      <c r="E155" s="84">
        <f t="shared" si="16"/>
        <v>0</v>
      </c>
      <c r="F155" s="83">
        <f t="shared" si="17"/>
        <v>0</v>
      </c>
      <c r="G155" s="63">
        <f t="shared" si="18"/>
        <v>0</v>
      </c>
    </row>
    <row r="156" spans="1:7" ht="13.5" hidden="1" thickBot="1">
      <c r="A156" s="65">
        <f t="shared" si="19"/>
        <v>136</v>
      </c>
      <c r="B156" s="83">
        <f t="shared" si="20"/>
        <v>0</v>
      </c>
      <c r="C156" s="83">
        <f t="shared" si="14"/>
        <v>0</v>
      </c>
      <c r="D156" s="83">
        <f t="shared" si="15"/>
        <v>0</v>
      </c>
      <c r="E156" s="84">
        <f t="shared" si="16"/>
        <v>0</v>
      </c>
      <c r="F156" s="83">
        <f t="shared" si="17"/>
        <v>0</v>
      </c>
      <c r="G156" s="63">
        <f t="shared" si="18"/>
        <v>0</v>
      </c>
    </row>
    <row r="157" spans="1:7" ht="13.5" hidden="1" thickBot="1">
      <c r="A157" s="65">
        <f t="shared" si="19"/>
        <v>137</v>
      </c>
      <c r="B157" s="83">
        <f t="shared" si="20"/>
        <v>0</v>
      </c>
      <c r="C157" s="83">
        <f t="shared" si="14"/>
        <v>0</v>
      </c>
      <c r="D157" s="83">
        <f t="shared" si="15"/>
        <v>0</v>
      </c>
      <c r="E157" s="84">
        <f t="shared" si="16"/>
        <v>0</v>
      </c>
      <c r="F157" s="83">
        <f t="shared" si="17"/>
        <v>0</v>
      </c>
      <c r="G157" s="63">
        <f t="shared" si="18"/>
        <v>0</v>
      </c>
    </row>
    <row r="158" spans="1:7" ht="13.5" hidden="1" thickBot="1">
      <c r="A158" s="65">
        <f t="shared" si="19"/>
        <v>138</v>
      </c>
      <c r="B158" s="83">
        <f t="shared" si="20"/>
        <v>0</v>
      </c>
      <c r="C158" s="83">
        <f t="shared" si="14"/>
        <v>0</v>
      </c>
      <c r="D158" s="83">
        <f t="shared" si="15"/>
        <v>0</v>
      </c>
      <c r="E158" s="84">
        <f t="shared" si="16"/>
        <v>0</v>
      </c>
      <c r="F158" s="83">
        <f t="shared" si="17"/>
        <v>0</v>
      </c>
      <c r="G158" s="63">
        <f t="shared" si="18"/>
        <v>0</v>
      </c>
    </row>
    <row r="159" spans="1:7" ht="13.5" hidden="1" thickBot="1">
      <c r="A159" s="65">
        <f t="shared" si="19"/>
        <v>139</v>
      </c>
      <c r="B159" s="83">
        <f t="shared" si="20"/>
        <v>0</v>
      </c>
      <c r="C159" s="83">
        <f t="shared" si="14"/>
        <v>0</v>
      </c>
      <c r="D159" s="83">
        <f t="shared" si="15"/>
        <v>0</v>
      </c>
      <c r="E159" s="84">
        <f t="shared" si="16"/>
        <v>0</v>
      </c>
      <c r="F159" s="83">
        <f t="shared" si="17"/>
        <v>0</v>
      </c>
      <c r="G159" s="63">
        <f t="shared" si="18"/>
        <v>0</v>
      </c>
    </row>
    <row r="160" spans="1:7" ht="13.5" hidden="1" thickBot="1">
      <c r="A160" s="65">
        <f t="shared" si="19"/>
        <v>140</v>
      </c>
      <c r="B160" s="83">
        <f t="shared" si="20"/>
        <v>0</v>
      </c>
      <c r="C160" s="83">
        <f t="shared" si="14"/>
        <v>0</v>
      </c>
      <c r="D160" s="83">
        <f t="shared" si="15"/>
        <v>0</v>
      </c>
      <c r="E160" s="84">
        <f t="shared" si="16"/>
        <v>0</v>
      </c>
      <c r="F160" s="83">
        <f t="shared" si="17"/>
        <v>0</v>
      </c>
      <c r="G160" s="63">
        <f t="shared" si="18"/>
        <v>0</v>
      </c>
    </row>
    <row r="161" spans="1:7" ht="13.5" hidden="1" thickBot="1">
      <c r="A161" s="65">
        <f t="shared" si="19"/>
        <v>141</v>
      </c>
      <c r="B161" s="83">
        <f t="shared" si="20"/>
        <v>0</v>
      </c>
      <c r="C161" s="83">
        <f t="shared" si="14"/>
        <v>0</v>
      </c>
      <c r="D161" s="83">
        <f t="shared" si="15"/>
        <v>0</v>
      </c>
      <c r="E161" s="84">
        <f t="shared" si="16"/>
        <v>0</v>
      </c>
      <c r="F161" s="83">
        <f t="shared" si="17"/>
        <v>0</v>
      </c>
      <c r="G161" s="63">
        <f t="shared" si="18"/>
        <v>0</v>
      </c>
    </row>
    <row r="162" spans="1:7" ht="13.5" hidden="1" thickBot="1">
      <c r="A162" s="65">
        <f t="shared" si="19"/>
        <v>142</v>
      </c>
      <c r="B162" s="83">
        <f t="shared" si="20"/>
        <v>0</v>
      </c>
      <c r="C162" s="83">
        <f t="shared" si="14"/>
        <v>0</v>
      </c>
      <c r="D162" s="83">
        <f t="shared" si="15"/>
        <v>0</v>
      </c>
      <c r="E162" s="84">
        <f t="shared" si="16"/>
        <v>0</v>
      </c>
      <c r="F162" s="83">
        <f t="shared" si="17"/>
        <v>0</v>
      </c>
      <c r="G162" s="63">
        <f t="shared" si="18"/>
        <v>0</v>
      </c>
    </row>
    <row r="163" spans="1:7" ht="13.5" hidden="1" thickBot="1">
      <c r="A163" s="65">
        <f t="shared" si="19"/>
        <v>143</v>
      </c>
      <c r="B163" s="83">
        <f t="shared" si="20"/>
        <v>0</v>
      </c>
      <c r="C163" s="83">
        <f t="shared" si="14"/>
        <v>0</v>
      </c>
      <c r="D163" s="83">
        <f t="shared" si="15"/>
        <v>0</v>
      </c>
      <c r="E163" s="84">
        <f t="shared" si="16"/>
        <v>0</v>
      </c>
      <c r="F163" s="83">
        <f t="shared" si="17"/>
        <v>0</v>
      </c>
      <c r="G163" s="63">
        <f t="shared" si="18"/>
        <v>0</v>
      </c>
    </row>
    <row r="164" spans="1:7" ht="13.5" hidden="1" thickBot="1">
      <c r="A164" s="65">
        <f t="shared" si="19"/>
        <v>144</v>
      </c>
      <c r="B164" s="83">
        <f t="shared" si="20"/>
        <v>0</v>
      </c>
      <c r="C164" s="83">
        <f t="shared" si="14"/>
        <v>0</v>
      </c>
      <c r="D164" s="83">
        <f t="shared" si="15"/>
        <v>0</v>
      </c>
      <c r="E164" s="84">
        <f t="shared" si="16"/>
        <v>0</v>
      </c>
      <c r="F164" s="83">
        <f t="shared" si="17"/>
        <v>0</v>
      </c>
      <c r="G164" s="63">
        <f t="shared" si="18"/>
        <v>0</v>
      </c>
    </row>
    <row r="165" spans="1:7" ht="13.5" hidden="1" thickBot="1">
      <c r="A165" s="65">
        <f t="shared" si="19"/>
        <v>145</v>
      </c>
      <c r="B165" s="83">
        <f t="shared" si="20"/>
        <v>0</v>
      </c>
      <c r="C165" s="83">
        <f t="shared" si="14"/>
        <v>0</v>
      </c>
      <c r="D165" s="83">
        <f t="shared" si="15"/>
        <v>0</v>
      </c>
      <c r="E165" s="84">
        <f t="shared" si="16"/>
        <v>0</v>
      </c>
      <c r="F165" s="83">
        <f t="shared" si="17"/>
        <v>0</v>
      </c>
      <c r="G165" s="63">
        <f t="shared" si="18"/>
        <v>0</v>
      </c>
    </row>
    <row r="166" spans="1:7" ht="13.5" hidden="1" thickBot="1">
      <c r="A166" s="65">
        <f t="shared" si="19"/>
        <v>146</v>
      </c>
      <c r="B166" s="83">
        <f t="shared" si="20"/>
        <v>0</v>
      </c>
      <c r="C166" s="83">
        <f t="shared" si="14"/>
        <v>0</v>
      </c>
      <c r="D166" s="83">
        <f t="shared" si="15"/>
        <v>0</v>
      </c>
      <c r="E166" s="84">
        <f t="shared" si="16"/>
        <v>0</v>
      </c>
      <c r="F166" s="83">
        <f t="shared" si="17"/>
        <v>0</v>
      </c>
      <c r="G166" s="63">
        <f t="shared" si="18"/>
        <v>0</v>
      </c>
    </row>
    <row r="167" spans="1:7" ht="13.5" hidden="1" thickBot="1">
      <c r="A167" s="65">
        <f t="shared" si="19"/>
        <v>147</v>
      </c>
      <c r="B167" s="83">
        <f t="shared" si="20"/>
        <v>0</v>
      </c>
      <c r="C167" s="83">
        <f t="shared" si="14"/>
        <v>0</v>
      </c>
      <c r="D167" s="83">
        <f t="shared" si="15"/>
        <v>0</v>
      </c>
      <c r="E167" s="84">
        <f t="shared" si="16"/>
        <v>0</v>
      </c>
      <c r="F167" s="83">
        <f t="shared" si="17"/>
        <v>0</v>
      </c>
      <c r="G167" s="63">
        <f t="shared" si="18"/>
        <v>0</v>
      </c>
    </row>
    <row r="168" spans="1:7" ht="13.5" hidden="1" thickBot="1">
      <c r="A168" s="65">
        <f t="shared" si="19"/>
        <v>148</v>
      </c>
      <c r="B168" s="83">
        <f t="shared" si="20"/>
        <v>0</v>
      </c>
      <c r="C168" s="83">
        <f t="shared" si="14"/>
        <v>0</v>
      </c>
      <c r="D168" s="83">
        <f t="shared" si="15"/>
        <v>0</v>
      </c>
      <c r="E168" s="84">
        <f t="shared" si="16"/>
        <v>0</v>
      </c>
      <c r="F168" s="83">
        <f t="shared" si="17"/>
        <v>0</v>
      </c>
      <c r="G168" s="63">
        <f t="shared" si="18"/>
        <v>0</v>
      </c>
    </row>
    <row r="169" spans="1:7" ht="13.5" hidden="1" thickBot="1">
      <c r="A169" s="65">
        <f t="shared" si="19"/>
        <v>149</v>
      </c>
      <c r="B169" s="83">
        <f t="shared" si="20"/>
        <v>0</v>
      </c>
      <c r="C169" s="83">
        <f t="shared" si="14"/>
        <v>0</v>
      </c>
      <c r="D169" s="83">
        <f t="shared" si="15"/>
        <v>0</v>
      </c>
      <c r="E169" s="84">
        <f t="shared" si="16"/>
        <v>0</v>
      </c>
      <c r="F169" s="83">
        <f t="shared" si="17"/>
        <v>0</v>
      </c>
      <c r="G169" s="63">
        <f t="shared" si="18"/>
        <v>0</v>
      </c>
    </row>
    <row r="170" spans="1:7" ht="13.5" hidden="1" thickBot="1">
      <c r="A170" s="65">
        <f t="shared" si="19"/>
        <v>150</v>
      </c>
      <c r="B170" s="83">
        <f t="shared" si="20"/>
        <v>0</v>
      </c>
      <c r="C170" s="83">
        <f t="shared" si="14"/>
        <v>0</v>
      </c>
      <c r="D170" s="83">
        <f t="shared" si="15"/>
        <v>0</v>
      </c>
      <c r="E170" s="84">
        <f t="shared" si="16"/>
        <v>0</v>
      </c>
      <c r="F170" s="83">
        <f t="shared" si="17"/>
        <v>0</v>
      </c>
      <c r="G170" s="63">
        <f t="shared" si="18"/>
        <v>0</v>
      </c>
    </row>
    <row r="171" spans="1:7" ht="13.5" hidden="1" thickBot="1">
      <c r="A171" s="65">
        <f t="shared" si="19"/>
        <v>151</v>
      </c>
      <c r="B171" s="83">
        <f t="shared" si="20"/>
        <v>0</v>
      </c>
      <c r="C171" s="83">
        <f t="shared" si="14"/>
        <v>0</v>
      </c>
      <c r="D171" s="83">
        <f t="shared" si="15"/>
        <v>0</v>
      </c>
      <c r="E171" s="84">
        <f t="shared" si="16"/>
        <v>0</v>
      </c>
      <c r="F171" s="83">
        <f t="shared" si="17"/>
        <v>0</v>
      </c>
      <c r="G171" s="63">
        <f t="shared" si="18"/>
        <v>0</v>
      </c>
    </row>
    <row r="172" spans="1:7" ht="13.5" hidden="1" thickBot="1">
      <c r="A172" s="65">
        <f t="shared" si="19"/>
        <v>152</v>
      </c>
      <c r="B172" s="83">
        <f t="shared" si="20"/>
        <v>0</v>
      </c>
      <c r="C172" s="83">
        <f t="shared" si="14"/>
        <v>0</v>
      </c>
      <c r="D172" s="83">
        <f t="shared" si="15"/>
        <v>0</v>
      </c>
      <c r="E172" s="84">
        <f t="shared" si="16"/>
        <v>0</v>
      </c>
      <c r="F172" s="83">
        <f t="shared" si="17"/>
        <v>0</v>
      </c>
      <c r="G172" s="63">
        <f t="shared" si="18"/>
        <v>0</v>
      </c>
    </row>
    <row r="173" spans="1:7" ht="13.5" hidden="1" thickBot="1">
      <c r="A173" s="65">
        <f t="shared" si="19"/>
        <v>153</v>
      </c>
      <c r="B173" s="83">
        <f t="shared" si="20"/>
        <v>0</v>
      </c>
      <c r="C173" s="83">
        <f t="shared" si="14"/>
        <v>0</v>
      </c>
      <c r="D173" s="83">
        <f t="shared" si="15"/>
        <v>0</v>
      </c>
      <c r="E173" s="84">
        <f t="shared" si="16"/>
        <v>0</v>
      </c>
      <c r="F173" s="83">
        <f t="shared" si="17"/>
        <v>0</v>
      </c>
      <c r="G173" s="63">
        <f t="shared" si="18"/>
        <v>0</v>
      </c>
    </row>
    <row r="174" spans="1:7" ht="13.5" hidden="1" thickBot="1">
      <c r="A174" s="65">
        <f t="shared" si="19"/>
        <v>154</v>
      </c>
      <c r="B174" s="83">
        <f t="shared" si="20"/>
        <v>0</v>
      </c>
      <c r="C174" s="83">
        <f t="shared" si="14"/>
        <v>0</v>
      </c>
      <c r="D174" s="83">
        <f t="shared" si="15"/>
        <v>0</v>
      </c>
      <c r="E174" s="84">
        <f t="shared" si="16"/>
        <v>0</v>
      </c>
      <c r="F174" s="83">
        <f t="shared" si="17"/>
        <v>0</v>
      </c>
      <c r="G174" s="63">
        <f t="shared" si="18"/>
        <v>0</v>
      </c>
    </row>
    <row r="175" spans="1:7" ht="13.5" hidden="1" thickBot="1">
      <c r="A175" s="65">
        <f t="shared" si="19"/>
        <v>155</v>
      </c>
      <c r="B175" s="83">
        <f t="shared" si="20"/>
        <v>0</v>
      </c>
      <c r="C175" s="83">
        <f t="shared" si="14"/>
        <v>0</v>
      </c>
      <c r="D175" s="83">
        <f t="shared" si="15"/>
        <v>0</v>
      </c>
      <c r="E175" s="84">
        <f t="shared" si="16"/>
        <v>0</v>
      </c>
      <c r="F175" s="83">
        <f t="shared" si="17"/>
        <v>0</v>
      </c>
      <c r="G175" s="63">
        <f t="shared" si="18"/>
        <v>0</v>
      </c>
    </row>
    <row r="176" spans="1:7" ht="13.5" hidden="1" thickBot="1">
      <c r="A176" s="65">
        <f t="shared" si="19"/>
        <v>156</v>
      </c>
      <c r="B176" s="83">
        <f t="shared" si="20"/>
        <v>0</v>
      </c>
      <c r="C176" s="83">
        <f t="shared" si="14"/>
        <v>0</v>
      </c>
      <c r="D176" s="83">
        <f t="shared" si="15"/>
        <v>0</v>
      </c>
      <c r="E176" s="84">
        <f t="shared" si="16"/>
        <v>0</v>
      </c>
      <c r="F176" s="83">
        <f t="shared" si="17"/>
        <v>0</v>
      </c>
      <c r="G176" s="63">
        <f t="shared" si="18"/>
        <v>0</v>
      </c>
    </row>
    <row r="177" spans="1:7" ht="13.5" hidden="1" thickBot="1">
      <c r="A177" s="65">
        <f t="shared" si="19"/>
        <v>157</v>
      </c>
      <c r="B177" s="83">
        <f t="shared" si="20"/>
        <v>0</v>
      </c>
      <c r="C177" s="83">
        <f t="shared" si="14"/>
        <v>0</v>
      </c>
      <c r="D177" s="83">
        <f t="shared" si="15"/>
        <v>0</v>
      </c>
      <c r="E177" s="84">
        <f t="shared" si="16"/>
        <v>0</v>
      </c>
      <c r="F177" s="83">
        <f t="shared" si="17"/>
        <v>0</v>
      </c>
      <c r="G177" s="63">
        <f t="shared" si="18"/>
        <v>0</v>
      </c>
    </row>
    <row r="178" spans="1:7" ht="13.5" hidden="1" thickBot="1">
      <c r="A178" s="65">
        <f t="shared" si="19"/>
        <v>158</v>
      </c>
      <c r="B178" s="83">
        <f t="shared" si="20"/>
        <v>0</v>
      </c>
      <c r="C178" s="83">
        <f t="shared" si="14"/>
        <v>0</v>
      </c>
      <c r="D178" s="83">
        <f t="shared" si="15"/>
        <v>0</v>
      </c>
      <c r="E178" s="84">
        <f t="shared" si="16"/>
        <v>0</v>
      </c>
      <c r="F178" s="83">
        <f t="shared" si="17"/>
        <v>0</v>
      </c>
      <c r="G178" s="63">
        <f t="shared" si="18"/>
        <v>0</v>
      </c>
    </row>
    <row r="179" spans="1:7" ht="13.5" hidden="1" thickBot="1">
      <c r="A179" s="65">
        <f t="shared" si="19"/>
        <v>159</v>
      </c>
      <c r="B179" s="83">
        <f t="shared" si="20"/>
        <v>0</v>
      </c>
      <c r="C179" s="83">
        <f t="shared" si="14"/>
        <v>0</v>
      </c>
      <c r="D179" s="83">
        <f t="shared" si="15"/>
        <v>0</v>
      </c>
      <c r="E179" s="84">
        <f t="shared" si="16"/>
        <v>0</v>
      </c>
      <c r="F179" s="83">
        <f t="shared" si="17"/>
        <v>0</v>
      </c>
      <c r="G179" s="63">
        <f t="shared" si="18"/>
        <v>0</v>
      </c>
    </row>
    <row r="180" spans="1:7" ht="13.5" hidden="1" thickBot="1">
      <c r="A180" s="65">
        <f t="shared" si="19"/>
        <v>160</v>
      </c>
      <c r="B180" s="83">
        <f t="shared" si="20"/>
        <v>0</v>
      </c>
      <c r="C180" s="83">
        <f t="shared" si="14"/>
        <v>0</v>
      </c>
      <c r="D180" s="83">
        <f t="shared" si="15"/>
        <v>0</v>
      </c>
      <c r="E180" s="84">
        <f t="shared" si="16"/>
        <v>0</v>
      </c>
      <c r="F180" s="83">
        <f t="shared" si="17"/>
        <v>0</v>
      </c>
      <c r="G180" s="63">
        <f t="shared" si="18"/>
        <v>0</v>
      </c>
    </row>
    <row r="181" spans="1:7" ht="13.5" hidden="1" thickBot="1">
      <c r="A181" s="65">
        <f t="shared" si="19"/>
        <v>161</v>
      </c>
      <c r="B181" s="83">
        <f t="shared" si="20"/>
        <v>0</v>
      </c>
      <c r="C181" s="83">
        <f t="shared" si="14"/>
        <v>0</v>
      </c>
      <c r="D181" s="83">
        <f t="shared" si="15"/>
        <v>0</v>
      </c>
      <c r="E181" s="84">
        <f t="shared" si="16"/>
        <v>0</v>
      </c>
      <c r="F181" s="83">
        <f t="shared" si="17"/>
        <v>0</v>
      </c>
      <c r="G181" s="63">
        <f t="shared" si="18"/>
        <v>0</v>
      </c>
    </row>
    <row r="182" spans="1:7" ht="13.5" hidden="1" thickBot="1">
      <c r="A182" s="65">
        <f t="shared" si="19"/>
        <v>162</v>
      </c>
      <c r="B182" s="83">
        <f t="shared" si="20"/>
        <v>0</v>
      </c>
      <c r="C182" s="83">
        <f t="shared" si="14"/>
        <v>0</v>
      </c>
      <c r="D182" s="83">
        <f t="shared" si="15"/>
        <v>0</v>
      </c>
      <c r="E182" s="84">
        <f t="shared" si="16"/>
        <v>0</v>
      </c>
      <c r="F182" s="83">
        <f t="shared" si="17"/>
        <v>0</v>
      </c>
      <c r="G182" s="63">
        <f t="shared" si="18"/>
        <v>0</v>
      </c>
    </row>
    <row r="183" spans="1:7" ht="13.5" hidden="1" thickBot="1">
      <c r="A183" s="65">
        <f t="shared" si="19"/>
        <v>163</v>
      </c>
      <c r="B183" s="83">
        <f t="shared" si="20"/>
        <v>0</v>
      </c>
      <c r="C183" s="83">
        <f t="shared" si="14"/>
        <v>0</v>
      </c>
      <c r="D183" s="83">
        <f t="shared" si="15"/>
        <v>0</v>
      </c>
      <c r="E183" s="84">
        <f t="shared" si="16"/>
        <v>0</v>
      </c>
      <c r="F183" s="83">
        <f t="shared" si="17"/>
        <v>0</v>
      </c>
      <c r="G183" s="63">
        <f t="shared" si="18"/>
        <v>0</v>
      </c>
    </row>
    <row r="184" spans="1:7" ht="13.5" hidden="1" thickBot="1">
      <c r="A184" s="65">
        <f t="shared" si="19"/>
        <v>164</v>
      </c>
      <c r="B184" s="83">
        <f t="shared" si="20"/>
        <v>0</v>
      </c>
      <c r="C184" s="83">
        <f t="shared" si="14"/>
        <v>0</v>
      </c>
      <c r="D184" s="83">
        <f t="shared" si="15"/>
        <v>0</v>
      </c>
      <c r="E184" s="84">
        <f t="shared" si="16"/>
        <v>0</v>
      </c>
      <c r="F184" s="83">
        <f t="shared" si="17"/>
        <v>0</v>
      </c>
      <c r="G184" s="63">
        <f t="shared" si="18"/>
        <v>0</v>
      </c>
    </row>
    <row r="185" spans="1:7" ht="13.5" hidden="1" thickBot="1">
      <c r="A185" s="65">
        <f t="shared" si="19"/>
        <v>165</v>
      </c>
      <c r="B185" s="83">
        <f t="shared" si="20"/>
        <v>0</v>
      </c>
      <c r="C185" s="83">
        <f t="shared" si="14"/>
        <v>0</v>
      </c>
      <c r="D185" s="83">
        <f t="shared" si="15"/>
        <v>0</v>
      </c>
      <c r="E185" s="84">
        <f t="shared" si="16"/>
        <v>0</v>
      </c>
      <c r="F185" s="83">
        <f t="shared" si="17"/>
        <v>0</v>
      </c>
      <c r="G185" s="63">
        <f t="shared" si="18"/>
        <v>0</v>
      </c>
    </row>
    <row r="186" spans="1:7" ht="13.5" hidden="1" thickBot="1">
      <c r="A186" s="65">
        <f t="shared" si="19"/>
        <v>166</v>
      </c>
      <c r="B186" s="83">
        <f t="shared" si="20"/>
        <v>0</v>
      </c>
      <c r="C186" s="83">
        <f t="shared" si="14"/>
        <v>0</v>
      </c>
      <c r="D186" s="83">
        <f t="shared" si="15"/>
        <v>0</v>
      </c>
      <c r="E186" s="84">
        <f t="shared" si="16"/>
        <v>0</v>
      </c>
      <c r="F186" s="83">
        <f t="shared" si="17"/>
        <v>0</v>
      </c>
      <c r="G186" s="63">
        <f t="shared" si="18"/>
        <v>0</v>
      </c>
    </row>
    <row r="187" spans="1:7" ht="13.5" hidden="1" thickBot="1">
      <c r="A187" s="65">
        <f t="shared" si="19"/>
        <v>167</v>
      </c>
      <c r="B187" s="83">
        <f t="shared" si="20"/>
        <v>0</v>
      </c>
      <c r="C187" s="83">
        <f t="shared" si="14"/>
        <v>0</v>
      </c>
      <c r="D187" s="83">
        <f t="shared" si="15"/>
        <v>0</v>
      </c>
      <c r="E187" s="84">
        <f t="shared" si="16"/>
        <v>0</v>
      </c>
      <c r="F187" s="83">
        <f t="shared" si="17"/>
        <v>0</v>
      </c>
      <c r="G187" s="63">
        <f t="shared" si="18"/>
        <v>0</v>
      </c>
    </row>
    <row r="188" spans="1:7" ht="13.5" hidden="1" thickBot="1">
      <c r="A188" s="65">
        <f t="shared" si="19"/>
        <v>168</v>
      </c>
      <c r="B188" s="83">
        <f t="shared" si="20"/>
        <v>0</v>
      </c>
      <c r="C188" s="83">
        <f t="shared" si="14"/>
        <v>0</v>
      </c>
      <c r="D188" s="83">
        <f t="shared" si="15"/>
        <v>0</v>
      </c>
      <c r="E188" s="84">
        <f t="shared" si="16"/>
        <v>0</v>
      </c>
      <c r="F188" s="83">
        <f t="shared" si="17"/>
        <v>0</v>
      </c>
      <c r="G188" s="63">
        <f t="shared" si="18"/>
        <v>0</v>
      </c>
    </row>
    <row r="189" spans="1:7" ht="13.5" hidden="1" thickBot="1">
      <c r="A189" s="65">
        <f t="shared" si="19"/>
        <v>169</v>
      </c>
      <c r="B189" s="83">
        <f t="shared" si="20"/>
        <v>0</v>
      </c>
      <c r="C189" s="83">
        <f t="shared" si="14"/>
        <v>0</v>
      </c>
      <c r="D189" s="83">
        <f t="shared" si="15"/>
        <v>0</v>
      </c>
      <c r="E189" s="84">
        <f t="shared" si="16"/>
        <v>0</v>
      </c>
      <c r="F189" s="83">
        <f t="shared" si="17"/>
        <v>0</v>
      </c>
      <c r="G189" s="63">
        <f t="shared" si="18"/>
        <v>0</v>
      </c>
    </row>
    <row r="190" spans="1:7" ht="13.5" hidden="1" thickBot="1">
      <c r="A190" s="65">
        <f t="shared" si="19"/>
        <v>170</v>
      </c>
      <c r="B190" s="83">
        <f t="shared" si="20"/>
        <v>0</v>
      </c>
      <c r="C190" s="83">
        <f t="shared" si="14"/>
        <v>0</v>
      </c>
      <c r="D190" s="83">
        <f t="shared" si="15"/>
        <v>0</v>
      </c>
      <c r="E190" s="84">
        <f t="shared" si="16"/>
        <v>0</v>
      </c>
      <c r="F190" s="83">
        <f t="shared" si="17"/>
        <v>0</v>
      </c>
      <c r="G190" s="63">
        <f t="shared" si="18"/>
        <v>0</v>
      </c>
    </row>
    <row r="191" spans="1:7" ht="13.5" hidden="1" thickBot="1">
      <c r="A191" s="65">
        <f t="shared" si="19"/>
        <v>171</v>
      </c>
      <c r="B191" s="83">
        <f t="shared" si="20"/>
        <v>0</v>
      </c>
      <c r="C191" s="83">
        <f t="shared" si="14"/>
        <v>0</v>
      </c>
      <c r="D191" s="83">
        <f t="shared" si="15"/>
        <v>0</v>
      </c>
      <c r="E191" s="84">
        <f t="shared" si="16"/>
        <v>0</v>
      </c>
      <c r="F191" s="83">
        <f t="shared" si="17"/>
        <v>0</v>
      </c>
      <c r="G191" s="63">
        <f t="shared" si="18"/>
        <v>0</v>
      </c>
    </row>
    <row r="192" spans="1:7" ht="13.5" hidden="1" thickBot="1">
      <c r="A192" s="65">
        <f t="shared" si="19"/>
        <v>172</v>
      </c>
      <c r="B192" s="83">
        <f t="shared" si="20"/>
        <v>0</v>
      </c>
      <c r="C192" s="83">
        <f t="shared" si="14"/>
        <v>0</v>
      </c>
      <c r="D192" s="83">
        <f t="shared" si="15"/>
        <v>0</v>
      </c>
      <c r="E192" s="84">
        <f t="shared" si="16"/>
        <v>0</v>
      </c>
      <c r="F192" s="83">
        <f t="shared" si="17"/>
        <v>0</v>
      </c>
      <c r="G192" s="63">
        <f t="shared" si="18"/>
        <v>0</v>
      </c>
    </row>
    <row r="193" spans="1:7" ht="13.5" hidden="1" thickBot="1">
      <c r="A193" s="65">
        <f t="shared" si="19"/>
        <v>173</v>
      </c>
      <c r="B193" s="83">
        <f t="shared" si="20"/>
        <v>0</v>
      </c>
      <c r="C193" s="83">
        <f t="shared" si="14"/>
        <v>0</v>
      </c>
      <c r="D193" s="83">
        <f t="shared" si="15"/>
        <v>0</v>
      </c>
      <c r="E193" s="84">
        <f t="shared" si="16"/>
        <v>0</v>
      </c>
      <c r="F193" s="83">
        <f t="shared" si="17"/>
        <v>0</v>
      </c>
      <c r="G193" s="63">
        <f t="shared" si="18"/>
        <v>0</v>
      </c>
    </row>
    <row r="194" spans="1:7" ht="13.5" hidden="1" thickBot="1">
      <c r="A194" s="65">
        <f t="shared" si="19"/>
        <v>174</v>
      </c>
      <c r="B194" s="83">
        <f t="shared" si="20"/>
        <v>0</v>
      </c>
      <c r="C194" s="83">
        <f t="shared" si="14"/>
        <v>0</v>
      </c>
      <c r="D194" s="83">
        <f t="shared" si="15"/>
        <v>0</v>
      </c>
      <c r="E194" s="84">
        <f t="shared" si="16"/>
        <v>0</v>
      </c>
      <c r="F194" s="83">
        <f t="shared" si="17"/>
        <v>0</v>
      </c>
      <c r="G194" s="63">
        <f t="shared" si="18"/>
        <v>0</v>
      </c>
    </row>
    <row r="195" spans="1:7" ht="13.5" hidden="1" thickBot="1">
      <c r="A195" s="65">
        <f t="shared" si="19"/>
        <v>175</v>
      </c>
      <c r="B195" s="83">
        <f t="shared" si="20"/>
        <v>0</v>
      </c>
      <c r="C195" s="83">
        <f t="shared" si="14"/>
        <v>0</v>
      </c>
      <c r="D195" s="83">
        <f t="shared" si="15"/>
        <v>0</v>
      </c>
      <c r="E195" s="84">
        <f t="shared" si="16"/>
        <v>0</v>
      </c>
      <c r="F195" s="83">
        <f t="shared" si="17"/>
        <v>0</v>
      </c>
      <c r="G195" s="63">
        <f t="shared" si="18"/>
        <v>0</v>
      </c>
    </row>
    <row r="196" spans="1:7" ht="13.5" hidden="1" thickBot="1">
      <c r="A196" s="65">
        <f t="shared" si="19"/>
        <v>176</v>
      </c>
      <c r="B196" s="83">
        <f t="shared" si="20"/>
        <v>0</v>
      </c>
      <c r="C196" s="83">
        <f t="shared" si="14"/>
        <v>0</v>
      </c>
      <c r="D196" s="83">
        <f t="shared" si="15"/>
        <v>0</v>
      </c>
      <c r="E196" s="84">
        <f t="shared" si="16"/>
        <v>0</v>
      </c>
      <c r="F196" s="83">
        <f t="shared" si="17"/>
        <v>0</v>
      </c>
      <c r="G196" s="63">
        <f t="shared" si="18"/>
        <v>0</v>
      </c>
    </row>
    <row r="197" spans="1:7" ht="13.5" hidden="1" thickBot="1">
      <c r="A197" s="65">
        <f t="shared" si="19"/>
        <v>177</v>
      </c>
      <c r="B197" s="83">
        <f t="shared" si="20"/>
        <v>0</v>
      </c>
      <c r="C197" s="83">
        <f t="shared" si="14"/>
        <v>0</v>
      </c>
      <c r="D197" s="83">
        <f t="shared" si="15"/>
        <v>0</v>
      </c>
      <c r="E197" s="84">
        <f t="shared" si="16"/>
        <v>0</v>
      </c>
      <c r="F197" s="83">
        <f t="shared" si="17"/>
        <v>0</v>
      </c>
      <c r="G197" s="63">
        <f t="shared" si="18"/>
        <v>0</v>
      </c>
    </row>
    <row r="198" spans="1:7" ht="13.5" hidden="1" thickBot="1">
      <c r="A198" s="65">
        <f t="shared" si="19"/>
        <v>178</v>
      </c>
      <c r="B198" s="83">
        <f t="shared" si="20"/>
        <v>0</v>
      </c>
      <c r="C198" s="83">
        <f t="shared" si="14"/>
        <v>0</v>
      </c>
      <c r="D198" s="83">
        <f t="shared" si="15"/>
        <v>0</v>
      </c>
      <c r="E198" s="84">
        <f t="shared" si="16"/>
        <v>0</v>
      </c>
      <c r="F198" s="83">
        <f t="shared" si="17"/>
        <v>0</v>
      </c>
      <c r="G198" s="63">
        <f t="shared" si="18"/>
        <v>0</v>
      </c>
    </row>
    <row r="199" spans="1:7" ht="13.5" hidden="1" thickBot="1">
      <c r="A199" s="65">
        <f t="shared" si="19"/>
        <v>179</v>
      </c>
      <c r="B199" s="83">
        <f t="shared" si="20"/>
        <v>0</v>
      </c>
      <c r="C199" s="83">
        <f t="shared" si="14"/>
        <v>0</v>
      </c>
      <c r="D199" s="83">
        <f t="shared" si="15"/>
        <v>0</v>
      </c>
      <c r="E199" s="84">
        <f t="shared" si="16"/>
        <v>0</v>
      </c>
      <c r="F199" s="83">
        <f t="shared" si="17"/>
        <v>0</v>
      </c>
      <c r="G199" s="63">
        <f t="shared" si="18"/>
        <v>0</v>
      </c>
    </row>
    <row r="200" spans="1:7" ht="13.5" hidden="1" thickBot="1">
      <c r="A200" s="65">
        <f t="shared" si="19"/>
        <v>180</v>
      </c>
      <c r="B200" s="83">
        <f t="shared" si="20"/>
        <v>0</v>
      </c>
      <c r="C200" s="83">
        <f t="shared" si="14"/>
        <v>0</v>
      </c>
      <c r="D200" s="83">
        <f t="shared" si="15"/>
        <v>0</v>
      </c>
      <c r="E200" s="84">
        <f t="shared" si="16"/>
        <v>0</v>
      </c>
      <c r="F200" s="83">
        <f t="shared" si="17"/>
        <v>0</v>
      </c>
      <c r="G200" s="63">
        <f t="shared" si="18"/>
        <v>0</v>
      </c>
    </row>
    <row r="201" spans="1:7" ht="13.5" hidden="1" thickBot="1">
      <c r="A201" s="65">
        <f t="shared" si="19"/>
        <v>181</v>
      </c>
      <c r="B201" s="83">
        <f t="shared" si="20"/>
        <v>0</v>
      </c>
      <c r="C201" s="83">
        <f t="shared" si="14"/>
        <v>0</v>
      </c>
      <c r="D201" s="83">
        <f t="shared" si="15"/>
        <v>0</v>
      </c>
      <c r="E201" s="84">
        <f t="shared" si="16"/>
        <v>0</v>
      </c>
      <c r="F201" s="83">
        <f t="shared" si="17"/>
        <v>0</v>
      </c>
      <c r="G201" s="63">
        <f t="shared" si="18"/>
        <v>0</v>
      </c>
    </row>
    <row r="202" spans="1:7" ht="13.5" hidden="1" thickBot="1">
      <c r="A202" s="65">
        <f t="shared" si="19"/>
        <v>182</v>
      </c>
      <c r="B202" s="83">
        <f t="shared" si="20"/>
        <v>0</v>
      </c>
      <c r="C202" s="83">
        <f t="shared" si="14"/>
        <v>0</v>
      </c>
      <c r="D202" s="83">
        <f t="shared" si="15"/>
        <v>0</v>
      </c>
      <c r="E202" s="84">
        <f t="shared" si="16"/>
        <v>0</v>
      </c>
      <c r="F202" s="83">
        <f t="shared" si="17"/>
        <v>0</v>
      </c>
      <c r="G202" s="63">
        <f t="shared" si="18"/>
        <v>0</v>
      </c>
    </row>
    <row r="203" spans="1:7" ht="13.5" hidden="1" thickBot="1">
      <c r="A203" s="65">
        <f t="shared" si="19"/>
        <v>183</v>
      </c>
      <c r="B203" s="83">
        <f t="shared" si="20"/>
        <v>0</v>
      </c>
      <c r="C203" s="83">
        <f t="shared" si="14"/>
        <v>0</v>
      </c>
      <c r="D203" s="83">
        <f t="shared" si="15"/>
        <v>0</v>
      </c>
      <c r="E203" s="84">
        <f t="shared" si="16"/>
        <v>0</v>
      </c>
      <c r="F203" s="83">
        <f t="shared" si="17"/>
        <v>0</v>
      </c>
      <c r="G203" s="63">
        <f t="shared" si="18"/>
        <v>0</v>
      </c>
    </row>
    <row r="204" spans="1:7" ht="13.5" hidden="1" thickBot="1">
      <c r="A204" s="65">
        <f t="shared" si="19"/>
        <v>184</v>
      </c>
      <c r="B204" s="83">
        <f t="shared" si="20"/>
        <v>0</v>
      </c>
      <c r="C204" s="83">
        <f t="shared" si="14"/>
        <v>0</v>
      </c>
      <c r="D204" s="83">
        <f t="shared" si="15"/>
        <v>0</v>
      </c>
      <c r="E204" s="84">
        <f t="shared" si="16"/>
        <v>0</v>
      </c>
      <c r="F204" s="83">
        <f t="shared" si="17"/>
        <v>0</v>
      </c>
      <c r="G204" s="63">
        <f t="shared" si="18"/>
        <v>0</v>
      </c>
    </row>
    <row r="205" spans="1:7" ht="13.5" hidden="1" thickBot="1">
      <c r="A205" s="65">
        <f t="shared" si="19"/>
        <v>185</v>
      </c>
      <c r="B205" s="83">
        <f t="shared" si="20"/>
        <v>0</v>
      </c>
      <c r="C205" s="83">
        <f t="shared" si="14"/>
        <v>0</v>
      </c>
      <c r="D205" s="83">
        <f t="shared" si="15"/>
        <v>0</v>
      </c>
      <c r="E205" s="84">
        <f t="shared" si="16"/>
        <v>0</v>
      </c>
      <c r="F205" s="83">
        <f t="shared" si="17"/>
        <v>0</v>
      </c>
      <c r="G205" s="63">
        <f t="shared" si="18"/>
        <v>0</v>
      </c>
    </row>
    <row r="206" spans="1:7" ht="13.5" hidden="1" thickBot="1">
      <c r="A206" s="65">
        <f t="shared" si="19"/>
        <v>186</v>
      </c>
      <c r="B206" s="83">
        <f t="shared" si="20"/>
        <v>0</v>
      </c>
      <c r="C206" s="83">
        <f t="shared" si="14"/>
        <v>0</v>
      </c>
      <c r="D206" s="83">
        <f t="shared" si="15"/>
        <v>0</v>
      </c>
      <c r="E206" s="84">
        <f t="shared" si="16"/>
        <v>0</v>
      </c>
      <c r="F206" s="83">
        <f t="shared" si="17"/>
        <v>0</v>
      </c>
      <c r="G206" s="63">
        <f t="shared" si="18"/>
        <v>0</v>
      </c>
    </row>
    <row r="207" spans="1:7" ht="13.5" hidden="1" thickBot="1">
      <c r="A207" s="65">
        <f t="shared" si="19"/>
        <v>187</v>
      </c>
      <c r="B207" s="83">
        <f t="shared" si="20"/>
        <v>0</v>
      </c>
      <c r="C207" s="83">
        <f t="shared" si="14"/>
        <v>0</v>
      </c>
      <c r="D207" s="83">
        <f t="shared" si="15"/>
        <v>0</v>
      </c>
      <c r="E207" s="84">
        <f t="shared" si="16"/>
        <v>0</v>
      </c>
      <c r="F207" s="83">
        <f t="shared" si="17"/>
        <v>0</v>
      </c>
      <c r="G207" s="63">
        <f t="shared" si="18"/>
        <v>0</v>
      </c>
    </row>
    <row r="208" spans="1:7" ht="13.5" hidden="1" thickBot="1">
      <c r="A208" s="65">
        <f t="shared" si="19"/>
        <v>188</v>
      </c>
      <c r="B208" s="83">
        <f t="shared" si="20"/>
        <v>0</v>
      </c>
      <c r="C208" s="83">
        <f t="shared" si="14"/>
        <v>0</v>
      </c>
      <c r="D208" s="83">
        <f t="shared" si="15"/>
        <v>0</v>
      </c>
      <c r="E208" s="84">
        <f t="shared" si="16"/>
        <v>0</v>
      </c>
      <c r="F208" s="83">
        <f t="shared" si="17"/>
        <v>0</v>
      </c>
      <c r="G208" s="63">
        <f t="shared" si="18"/>
        <v>0</v>
      </c>
    </row>
    <row r="209" spans="1:7" ht="13.5" hidden="1" thickBot="1">
      <c r="A209" s="65">
        <f t="shared" si="19"/>
        <v>189</v>
      </c>
      <c r="B209" s="83">
        <f t="shared" si="20"/>
        <v>0</v>
      </c>
      <c r="C209" s="83">
        <f t="shared" si="14"/>
        <v>0</v>
      </c>
      <c r="D209" s="83">
        <f t="shared" si="15"/>
        <v>0</v>
      </c>
      <c r="E209" s="84">
        <f t="shared" si="16"/>
        <v>0</v>
      </c>
      <c r="F209" s="83">
        <f t="shared" si="17"/>
        <v>0</v>
      </c>
      <c r="G209" s="63">
        <f t="shared" si="18"/>
        <v>0</v>
      </c>
    </row>
    <row r="210" spans="1:7" ht="13.5" hidden="1" thickBot="1">
      <c r="A210" s="65">
        <f t="shared" si="19"/>
        <v>190</v>
      </c>
      <c r="B210" s="83">
        <f t="shared" si="20"/>
        <v>0</v>
      </c>
      <c r="C210" s="83">
        <f t="shared" si="14"/>
        <v>0</v>
      </c>
      <c r="D210" s="83">
        <f t="shared" si="15"/>
        <v>0</v>
      </c>
      <c r="E210" s="84">
        <f t="shared" si="16"/>
        <v>0</v>
      </c>
      <c r="F210" s="83">
        <f t="shared" si="17"/>
        <v>0</v>
      </c>
      <c r="G210" s="63">
        <f t="shared" si="18"/>
        <v>0</v>
      </c>
    </row>
    <row r="211" spans="1:7" ht="13.5" hidden="1" thickBot="1">
      <c r="A211" s="65">
        <f t="shared" si="19"/>
        <v>191</v>
      </c>
      <c r="B211" s="83">
        <f t="shared" si="20"/>
        <v>0</v>
      </c>
      <c r="C211" s="83">
        <f t="shared" si="14"/>
        <v>0</v>
      </c>
      <c r="D211" s="83">
        <f t="shared" si="15"/>
        <v>0</v>
      </c>
      <c r="E211" s="84">
        <f t="shared" si="16"/>
        <v>0</v>
      </c>
      <c r="F211" s="83">
        <f t="shared" si="17"/>
        <v>0</v>
      </c>
      <c r="G211" s="63">
        <f t="shared" si="18"/>
        <v>0</v>
      </c>
    </row>
    <row r="212" spans="1:7" ht="13.5" hidden="1" thickBot="1">
      <c r="A212" s="65">
        <f t="shared" si="19"/>
        <v>192</v>
      </c>
      <c r="B212" s="83">
        <f t="shared" si="20"/>
        <v>0</v>
      </c>
      <c r="C212" s="83">
        <f t="shared" si="14"/>
        <v>0</v>
      </c>
      <c r="D212" s="83">
        <f t="shared" si="15"/>
        <v>0</v>
      </c>
      <c r="E212" s="84">
        <f t="shared" si="16"/>
        <v>0</v>
      </c>
      <c r="F212" s="83">
        <f t="shared" si="17"/>
        <v>0</v>
      </c>
      <c r="G212" s="63">
        <f t="shared" si="18"/>
        <v>0</v>
      </c>
    </row>
    <row r="213" spans="1:7" ht="13.5" hidden="1" thickBot="1">
      <c r="A213" s="65">
        <f t="shared" si="19"/>
        <v>193</v>
      </c>
      <c r="B213" s="83">
        <f t="shared" si="20"/>
        <v>0</v>
      </c>
      <c r="C213" s="83">
        <f aca="true" t="shared" si="21" ref="C213:C276">IF(A213&lt;=$D$9,$D$14*-1,0)</f>
        <v>0</v>
      </c>
      <c r="D213" s="83">
        <f aca="true" t="shared" si="22" ref="D213:D276">IF(A213&gt;$D$9,0,$D$11*-1)</f>
        <v>0</v>
      </c>
      <c r="E213" s="84">
        <f aca="true" t="shared" si="23" ref="E213:E276">B213*$D$10</f>
        <v>0</v>
      </c>
      <c r="F213" s="83">
        <f aca="true" t="shared" si="24" ref="F213:F276">D213-E213</f>
        <v>0</v>
      </c>
      <c r="G213" s="63">
        <f aca="true" t="shared" si="25" ref="G213:G276">B213-F213</f>
        <v>0</v>
      </c>
    </row>
    <row r="214" spans="1:7" ht="13.5" hidden="1" thickBot="1">
      <c r="A214" s="65">
        <f aca="true" t="shared" si="26" ref="A214:A277">A213+1</f>
        <v>194</v>
      </c>
      <c r="B214" s="83">
        <f aca="true" t="shared" si="27" ref="B214:B277">IF(A214&lt;=$D$9,G213,0)</f>
        <v>0</v>
      </c>
      <c r="C214" s="83">
        <f t="shared" si="21"/>
        <v>0</v>
      </c>
      <c r="D214" s="83">
        <f t="shared" si="22"/>
        <v>0</v>
      </c>
      <c r="E214" s="84">
        <f t="shared" si="23"/>
        <v>0</v>
      </c>
      <c r="F214" s="83">
        <f t="shared" si="24"/>
        <v>0</v>
      </c>
      <c r="G214" s="63">
        <f t="shared" si="25"/>
        <v>0</v>
      </c>
    </row>
    <row r="215" spans="1:7" ht="13.5" hidden="1" thickBot="1">
      <c r="A215" s="65">
        <f t="shared" si="26"/>
        <v>195</v>
      </c>
      <c r="B215" s="83">
        <f t="shared" si="27"/>
        <v>0</v>
      </c>
      <c r="C215" s="83">
        <f t="shared" si="21"/>
        <v>0</v>
      </c>
      <c r="D215" s="83">
        <f t="shared" si="22"/>
        <v>0</v>
      </c>
      <c r="E215" s="84">
        <f t="shared" si="23"/>
        <v>0</v>
      </c>
      <c r="F215" s="83">
        <f t="shared" si="24"/>
        <v>0</v>
      </c>
      <c r="G215" s="63">
        <f t="shared" si="25"/>
        <v>0</v>
      </c>
    </row>
    <row r="216" spans="1:7" ht="13.5" hidden="1" thickBot="1">
      <c r="A216" s="65">
        <f t="shared" si="26"/>
        <v>196</v>
      </c>
      <c r="B216" s="83">
        <f t="shared" si="27"/>
        <v>0</v>
      </c>
      <c r="C216" s="83">
        <f t="shared" si="21"/>
        <v>0</v>
      </c>
      <c r="D216" s="83">
        <f t="shared" si="22"/>
        <v>0</v>
      </c>
      <c r="E216" s="84">
        <f t="shared" si="23"/>
        <v>0</v>
      </c>
      <c r="F216" s="83">
        <f t="shared" si="24"/>
        <v>0</v>
      </c>
      <c r="G216" s="63">
        <f t="shared" si="25"/>
        <v>0</v>
      </c>
    </row>
    <row r="217" spans="1:7" ht="13.5" hidden="1" thickBot="1">
      <c r="A217" s="65">
        <f t="shared" si="26"/>
        <v>197</v>
      </c>
      <c r="B217" s="83">
        <f t="shared" si="27"/>
        <v>0</v>
      </c>
      <c r="C217" s="83">
        <f t="shared" si="21"/>
        <v>0</v>
      </c>
      <c r="D217" s="83">
        <f t="shared" si="22"/>
        <v>0</v>
      </c>
      <c r="E217" s="84">
        <f t="shared" si="23"/>
        <v>0</v>
      </c>
      <c r="F217" s="83">
        <f t="shared" si="24"/>
        <v>0</v>
      </c>
      <c r="G217" s="63">
        <f t="shared" si="25"/>
        <v>0</v>
      </c>
    </row>
    <row r="218" spans="1:7" ht="13.5" hidden="1" thickBot="1">
      <c r="A218" s="65">
        <f t="shared" si="26"/>
        <v>198</v>
      </c>
      <c r="B218" s="83">
        <f t="shared" si="27"/>
        <v>0</v>
      </c>
      <c r="C218" s="83">
        <f t="shared" si="21"/>
        <v>0</v>
      </c>
      <c r="D218" s="83">
        <f t="shared" si="22"/>
        <v>0</v>
      </c>
      <c r="E218" s="84">
        <f t="shared" si="23"/>
        <v>0</v>
      </c>
      <c r="F218" s="83">
        <f t="shared" si="24"/>
        <v>0</v>
      </c>
      <c r="G218" s="63">
        <f t="shared" si="25"/>
        <v>0</v>
      </c>
    </row>
    <row r="219" spans="1:7" ht="13.5" hidden="1" thickBot="1">
      <c r="A219" s="65">
        <f t="shared" si="26"/>
        <v>199</v>
      </c>
      <c r="B219" s="83">
        <f t="shared" si="27"/>
        <v>0</v>
      </c>
      <c r="C219" s="83">
        <f t="shared" si="21"/>
        <v>0</v>
      </c>
      <c r="D219" s="83">
        <f t="shared" si="22"/>
        <v>0</v>
      </c>
      <c r="E219" s="84">
        <f t="shared" si="23"/>
        <v>0</v>
      </c>
      <c r="F219" s="83">
        <f t="shared" si="24"/>
        <v>0</v>
      </c>
      <c r="G219" s="63">
        <f t="shared" si="25"/>
        <v>0</v>
      </c>
    </row>
    <row r="220" spans="1:7" ht="13.5" hidden="1" thickBot="1">
      <c r="A220" s="65">
        <f t="shared" si="26"/>
        <v>200</v>
      </c>
      <c r="B220" s="83">
        <f t="shared" si="27"/>
        <v>0</v>
      </c>
      <c r="C220" s="83">
        <f t="shared" si="21"/>
        <v>0</v>
      </c>
      <c r="D220" s="83">
        <f t="shared" si="22"/>
        <v>0</v>
      </c>
      <c r="E220" s="84">
        <f t="shared" si="23"/>
        <v>0</v>
      </c>
      <c r="F220" s="83">
        <f t="shared" si="24"/>
        <v>0</v>
      </c>
      <c r="G220" s="63">
        <f t="shared" si="25"/>
        <v>0</v>
      </c>
    </row>
    <row r="221" spans="1:7" ht="13.5" hidden="1" thickBot="1">
      <c r="A221" s="65">
        <f t="shared" si="26"/>
        <v>201</v>
      </c>
      <c r="B221" s="83">
        <f t="shared" si="27"/>
        <v>0</v>
      </c>
      <c r="C221" s="83">
        <f t="shared" si="21"/>
        <v>0</v>
      </c>
      <c r="D221" s="83">
        <f t="shared" si="22"/>
        <v>0</v>
      </c>
      <c r="E221" s="84">
        <f t="shared" si="23"/>
        <v>0</v>
      </c>
      <c r="F221" s="83">
        <f t="shared" si="24"/>
        <v>0</v>
      </c>
      <c r="G221" s="63">
        <f t="shared" si="25"/>
        <v>0</v>
      </c>
    </row>
    <row r="222" spans="1:7" ht="13.5" hidden="1" thickBot="1">
      <c r="A222" s="65">
        <f t="shared" si="26"/>
        <v>202</v>
      </c>
      <c r="B222" s="83">
        <f t="shared" si="27"/>
        <v>0</v>
      </c>
      <c r="C222" s="83">
        <f t="shared" si="21"/>
        <v>0</v>
      </c>
      <c r="D222" s="83">
        <f t="shared" si="22"/>
        <v>0</v>
      </c>
      <c r="E222" s="84">
        <f t="shared" si="23"/>
        <v>0</v>
      </c>
      <c r="F222" s="83">
        <f t="shared" si="24"/>
        <v>0</v>
      </c>
      <c r="G222" s="63">
        <f t="shared" si="25"/>
        <v>0</v>
      </c>
    </row>
    <row r="223" spans="1:7" ht="13.5" hidden="1" thickBot="1">
      <c r="A223" s="65">
        <f t="shared" si="26"/>
        <v>203</v>
      </c>
      <c r="B223" s="83">
        <f t="shared" si="27"/>
        <v>0</v>
      </c>
      <c r="C223" s="83">
        <f t="shared" si="21"/>
        <v>0</v>
      </c>
      <c r="D223" s="83">
        <f t="shared" si="22"/>
        <v>0</v>
      </c>
      <c r="E223" s="84">
        <f t="shared" si="23"/>
        <v>0</v>
      </c>
      <c r="F223" s="83">
        <f t="shared" si="24"/>
        <v>0</v>
      </c>
      <c r="G223" s="63">
        <f t="shared" si="25"/>
        <v>0</v>
      </c>
    </row>
    <row r="224" spans="1:7" ht="13.5" hidden="1" thickBot="1">
      <c r="A224" s="65">
        <f t="shared" si="26"/>
        <v>204</v>
      </c>
      <c r="B224" s="83">
        <f t="shared" si="27"/>
        <v>0</v>
      </c>
      <c r="C224" s="83">
        <f t="shared" si="21"/>
        <v>0</v>
      </c>
      <c r="D224" s="83">
        <f t="shared" si="22"/>
        <v>0</v>
      </c>
      <c r="E224" s="84">
        <f t="shared" si="23"/>
        <v>0</v>
      </c>
      <c r="F224" s="83">
        <f t="shared" si="24"/>
        <v>0</v>
      </c>
      <c r="G224" s="63">
        <f t="shared" si="25"/>
        <v>0</v>
      </c>
    </row>
    <row r="225" spans="1:7" ht="13.5" hidden="1" thickBot="1">
      <c r="A225" s="65">
        <f t="shared" si="26"/>
        <v>205</v>
      </c>
      <c r="B225" s="83">
        <f t="shared" si="27"/>
        <v>0</v>
      </c>
      <c r="C225" s="83">
        <f t="shared" si="21"/>
        <v>0</v>
      </c>
      <c r="D225" s="83">
        <f t="shared" si="22"/>
        <v>0</v>
      </c>
      <c r="E225" s="84">
        <f t="shared" si="23"/>
        <v>0</v>
      </c>
      <c r="F225" s="83">
        <f t="shared" si="24"/>
        <v>0</v>
      </c>
      <c r="G225" s="63">
        <f t="shared" si="25"/>
        <v>0</v>
      </c>
    </row>
    <row r="226" spans="1:7" ht="13.5" hidden="1" thickBot="1">
      <c r="A226" s="65">
        <f t="shared" si="26"/>
        <v>206</v>
      </c>
      <c r="B226" s="83">
        <f t="shared" si="27"/>
        <v>0</v>
      </c>
      <c r="C226" s="83">
        <f t="shared" si="21"/>
        <v>0</v>
      </c>
      <c r="D226" s="83">
        <f t="shared" si="22"/>
        <v>0</v>
      </c>
      <c r="E226" s="84">
        <f t="shared" si="23"/>
        <v>0</v>
      </c>
      <c r="F226" s="83">
        <f t="shared" si="24"/>
        <v>0</v>
      </c>
      <c r="G226" s="63">
        <f t="shared" si="25"/>
        <v>0</v>
      </c>
    </row>
    <row r="227" spans="1:7" ht="13.5" hidden="1" thickBot="1">
      <c r="A227" s="65">
        <f t="shared" si="26"/>
        <v>207</v>
      </c>
      <c r="B227" s="83">
        <f t="shared" si="27"/>
        <v>0</v>
      </c>
      <c r="C227" s="83">
        <f t="shared" si="21"/>
        <v>0</v>
      </c>
      <c r="D227" s="83">
        <f t="shared" si="22"/>
        <v>0</v>
      </c>
      <c r="E227" s="84">
        <f t="shared" si="23"/>
        <v>0</v>
      </c>
      <c r="F227" s="83">
        <f t="shared" si="24"/>
        <v>0</v>
      </c>
      <c r="G227" s="63">
        <f t="shared" si="25"/>
        <v>0</v>
      </c>
    </row>
    <row r="228" spans="1:7" ht="13.5" hidden="1" thickBot="1">
      <c r="A228" s="65">
        <f t="shared" si="26"/>
        <v>208</v>
      </c>
      <c r="B228" s="83">
        <f t="shared" si="27"/>
        <v>0</v>
      </c>
      <c r="C228" s="83">
        <f t="shared" si="21"/>
        <v>0</v>
      </c>
      <c r="D228" s="83">
        <f t="shared" si="22"/>
        <v>0</v>
      </c>
      <c r="E228" s="84">
        <f t="shared" si="23"/>
        <v>0</v>
      </c>
      <c r="F228" s="83">
        <f t="shared" si="24"/>
        <v>0</v>
      </c>
      <c r="G228" s="63">
        <f t="shared" si="25"/>
        <v>0</v>
      </c>
    </row>
    <row r="229" spans="1:7" ht="13.5" hidden="1" thickBot="1">
      <c r="A229" s="65">
        <f t="shared" si="26"/>
        <v>209</v>
      </c>
      <c r="B229" s="83">
        <f t="shared" si="27"/>
        <v>0</v>
      </c>
      <c r="C229" s="83">
        <f t="shared" si="21"/>
        <v>0</v>
      </c>
      <c r="D229" s="83">
        <f t="shared" si="22"/>
        <v>0</v>
      </c>
      <c r="E229" s="84">
        <f t="shared" si="23"/>
        <v>0</v>
      </c>
      <c r="F229" s="83">
        <f t="shared" si="24"/>
        <v>0</v>
      </c>
      <c r="G229" s="63">
        <f t="shared" si="25"/>
        <v>0</v>
      </c>
    </row>
    <row r="230" spans="1:7" ht="13.5" hidden="1" thickBot="1">
      <c r="A230" s="65">
        <f t="shared" si="26"/>
        <v>210</v>
      </c>
      <c r="B230" s="83">
        <f t="shared" si="27"/>
        <v>0</v>
      </c>
      <c r="C230" s="83">
        <f t="shared" si="21"/>
        <v>0</v>
      </c>
      <c r="D230" s="83">
        <f t="shared" si="22"/>
        <v>0</v>
      </c>
      <c r="E230" s="84">
        <f t="shared" si="23"/>
        <v>0</v>
      </c>
      <c r="F230" s="83">
        <f t="shared" si="24"/>
        <v>0</v>
      </c>
      <c r="G230" s="63">
        <f t="shared" si="25"/>
        <v>0</v>
      </c>
    </row>
    <row r="231" spans="1:7" ht="13.5" hidden="1" thickBot="1">
      <c r="A231" s="65">
        <f t="shared" si="26"/>
        <v>211</v>
      </c>
      <c r="B231" s="83">
        <f t="shared" si="27"/>
        <v>0</v>
      </c>
      <c r="C231" s="83">
        <f t="shared" si="21"/>
        <v>0</v>
      </c>
      <c r="D231" s="83">
        <f t="shared" si="22"/>
        <v>0</v>
      </c>
      <c r="E231" s="84">
        <f t="shared" si="23"/>
        <v>0</v>
      </c>
      <c r="F231" s="83">
        <f t="shared" si="24"/>
        <v>0</v>
      </c>
      <c r="G231" s="63">
        <f t="shared" si="25"/>
        <v>0</v>
      </c>
    </row>
    <row r="232" spans="1:7" ht="13.5" hidden="1" thickBot="1">
      <c r="A232" s="65">
        <f t="shared" si="26"/>
        <v>212</v>
      </c>
      <c r="B232" s="83">
        <f t="shared" si="27"/>
        <v>0</v>
      </c>
      <c r="C232" s="83">
        <f t="shared" si="21"/>
        <v>0</v>
      </c>
      <c r="D232" s="83">
        <f t="shared" si="22"/>
        <v>0</v>
      </c>
      <c r="E232" s="84">
        <f t="shared" si="23"/>
        <v>0</v>
      </c>
      <c r="F232" s="83">
        <f t="shared" si="24"/>
        <v>0</v>
      </c>
      <c r="G232" s="63">
        <f t="shared" si="25"/>
        <v>0</v>
      </c>
    </row>
    <row r="233" spans="1:7" ht="13.5" hidden="1" thickBot="1">
      <c r="A233" s="65">
        <f t="shared" si="26"/>
        <v>213</v>
      </c>
      <c r="B233" s="83">
        <f t="shared" si="27"/>
        <v>0</v>
      </c>
      <c r="C233" s="83">
        <f t="shared" si="21"/>
        <v>0</v>
      </c>
      <c r="D233" s="83">
        <f t="shared" si="22"/>
        <v>0</v>
      </c>
      <c r="E233" s="84">
        <f t="shared" si="23"/>
        <v>0</v>
      </c>
      <c r="F233" s="83">
        <f t="shared" si="24"/>
        <v>0</v>
      </c>
      <c r="G233" s="63">
        <f t="shared" si="25"/>
        <v>0</v>
      </c>
    </row>
    <row r="234" spans="1:7" ht="13.5" hidden="1" thickBot="1">
      <c r="A234" s="65">
        <f t="shared" si="26"/>
        <v>214</v>
      </c>
      <c r="B234" s="83">
        <f t="shared" si="27"/>
        <v>0</v>
      </c>
      <c r="C234" s="83">
        <f t="shared" si="21"/>
        <v>0</v>
      </c>
      <c r="D234" s="83">
        <f t="shared" si="22"/>
        <v>0</v>
      </c>
      <c r="E234" s="84">
        <f t="shared" si="23"/>
        <v>0</v>
      </c>
      <c r="F234" s="83">
        <f t="shared" si="24"/>
        <v>0</v>
      </c>
      <c r="G234" s="63">
        <f t="shared" si="25"/>
        <v>0</v>
      </c>
    </row>
    <row r="235" spans="1:7" ht="13.5" hidden="1" thickBot="1">
      <c r="A235" s="65">
        <f t="shared" si="26"/>
        <v>215</v>
      </c>
      <c r="B235" s="83">
        <f t="shared" si="27"/>
        <v>0</v>
      </c>
      <c r="C235" s="83">
        <f t="shared" si="21"/>
        <v>0</v>
      </c>
      <c r="D235" s="83">
        <f t="shared" si="22"/>
        <v>0</v>
      </c>
      <c r="E235" s="84">
        <f t="shared" si="23"/>
        <v>0</v>
      </c>
      <c r="F235" s="83">
        <f t="shared" si="24"/>
        <v>0</v>
      </c>
      <c r="G235" s="63">
        <f t="shared" si="25"/>
        <v>0</v>
      </c>
    </row>
    <row r="236" spans="1:7" ht="13.5" hidden="1" thickBot="1">
      <c r="A236" s="65">
        <f t="shared" si="26"/>
        <v>216</v>
      </c>
      <c r="B236" s="83">
        <f t="shared" si="27"/>
        <v>0</v>
      </c>
      <c r="C236" s="83">
        <f t="shared" si="21"/>
        <v>0</v>
      </c>
      <c r="D236" s="83">
        <f t="shared" si="22"/>
        <v>0</v>
      </c>
      <c r="E236" s="84">
        <f t="shared" si="23"/>
        <v>0</v>
      </c>
      <c r="F236" s="83">
        <f t="shared" si="24"/>
        <v>0</v>
      </c>
      <c r="G236" s="63">
        <f t="shared" si="25"/>
        <v>0</v>
      </c>
    </row>
    <row r="237" spans="1:7" ht="13.5" hidden="1" thickBot="1">
      <c r="A237" s="65">
        <f t="shared" si="26"/>
        <v>217</v>
      </c>
      <c r="B237" s="83">
        <f t="shared" si="27"/>
        <v>0</v>
      </c>
      <c r="C237" s="83">
        <f t="shared" si="21"/>
        <v>0</v>
      </c>
      <c r="D237" s="83">
        <f t="shared" si="22"/>
        <v>0</v>
      </c>
      <c r="E237" s="84">
        <f t="shared" si="23"/>
        <v>0</v>
      </c>
      <c r="F237" s="83">
        <f t="shared" si="24"/>
        <v>0</v>
      </c>
      <c r="G237" s="63">
        <f t="shared" si="25"/>
        <v>0</v>
      </c>
    </row>
    <row r="238" spans="1:7" ht="13.5" hidden="1" thickBot="1">
      <c r="A238" s="65">
        <f t="shared" si="26"/>
        <v>218</v>
      </c>
      <c r="B238" s="83">
        <f t="shared" si="27"/>
        <v>0</v>
      </c>
      <c r="C238" s="83">
        <f t="shared" si="21"/>
        <v>0</v>
      </c>
      <c r="D238" s="83">
        <f t="shared" si="22"/>
        <v>0</v>
      </c>
      <c r="E238" s="84">
        <f t="shared" si="23"/>
        <v>0</v>
      </c>
      <c r="F238" s="83">
        <f t="shared" si="24"/>
        <v>0</v>
      </c>
      <c r="G238" s="63">
        <f t="shared" si="25"/>
        <v>0</v>
      </c>
    </row>
    <row r="239" spans="1:7" ht="13.5" hidden="1" thickBot="1">
      <c r="A239" s="65">
        <f t="shared" si="26"/>
        <v>219</v>
      </c>
      <c r="B239" s="83">
        <f t="shared" si="27"/>
        <v>0</v>
      </c>
      <c r="C239" s="83">
        <f t="shared" si="21"/>
        <v>0</v>
      </c>
      <c r="D239" s="83">
        <f t="shared" si="22"/>
        <v>0</v>
      </c>
      <c r="E239" s="84">
        <f t="shared" si="23"/>
        <v>0</v>
      </c>
      <c r="F239" s="83">
        <f t="shared" si="24"/>
        <v>0</v>
      </c>
      <c r="G239" s="63">
        <f t="shared" si="25"/>
        <v>0</v>
      </c>
    </row>
    <row r="240" spans="1:7" ht="13.5" hidden="1" thickBot="1">
      <c r="A240" s="65">
        <f t="shared" si="26"/>
        <v>220</v>
      </c>
      <c r="B240" s="83">
        <f t="shared" si="27"/>
        <v>0</v>
      </c>
      <c r="C240" s="83">
        <f t="shared" si="21"/>
        <v>0</v>
      </c>
      <c r="D240" s="83">
        <f t="shared" si="22"/>
        <v>0</v>
      </c>
      <c r="E240" s="84">
        <f t="shared" si="23"/>
        <v>0</v>
      </c>
      <c r="F240" s="83">
        <f t="shared" si="24"/>
        <v>0</v>
      </c>
      <c r="G240" s="63">
        <f t="shared" si="25"/>
        <v>0</v>
      </c>
    </row>
    <row r="241" spans="1:7" ht="13.5" hidden="1" thickBot="1">
      <c r="A241" s="65">
        <f t="shared" si="26"/>
        <v>221</v>
      </c>
      <c r="B241" s="83">
        <f t="shared" si="27"/>
        <v>0</v>
      </c>
      <c r="C241" s="83">
        <f t="shared" si="21"/>
        <v>0</v>
      </c>
      <c r="D241" s="83">
        <f t="shared" si="22"/>
        <v>0</v>
      </c>
      <c r="E241" s="84">
        <f t="shared" si="23"/>
        <v>0</v>
      </c>
      <c r="F241" s="83">
        <f t="shared" si="24"/>
        <v>0</v>
      </c>
      <c r="G241" s="63">
        <f t="shared" si="25"/>
        <v>0</v>
      </c>
    </row>
    <row r="242" spans="1:7" ht="13.5" hidden="1" thickBot="1">
      <c r="A242" s="65">
        <f t="shared" si="26"/>
        <v>222</v>
      </c>
      <c r="B242" s="83">
        <f t="shared" si="27"/>
        <v>0</v>
      </c>
      <c r="C242" s="83">
        <f t="shared" si="21"/>
        <v>0</v>
      </c>
      <c r="D242" s="83">
        <f t="shared" si="22"/>
        <v>0</v>
      </c>
      <c r="E242" s="84">
        <f t="shared" si="23"/>
        <v>0</v>
      </c>
      <c r="F242" s="83">
        <f t="shared" si="24"/>
        <v>0</v>
      </c>
      <c r="G242" s="63">
        <f t="shared" si="25"/>
        <v>0</v>
      </c>
    </row>
    <row r="243" spans="1:7" ht="13.5" hidden="1" thickBot="1">
      <c r="A243" s="65">
        <f t="shared" si="26"/>
        <v>223</v>
      </c>
      <c r="B243" s="83">
        <f t="shared" si="27"/>
        <v>0</v>
      </c>
      <c r="C243" s="83">
        <f t="shared" si="21"/>
        <v>0</v>
      </c>
      <c r="D243" s="83">
        <f t="shared" si="22"/>
        <v>0</v>
      </c>
      <c r="E243" s="84">
        <f t="shared" si="23"/>
        <v>0</v>
      </c>
      <c r="F243" s="83">
        <f t="shared" si="24"/>
        <v>0</v>
      </c>
      <c r="G243" s="63">
        <f t="shared" si="25"/>
        <v>0</v>
      </c>
    </row>
    <row r="244" spans="1:7" ht="13.5" hidden="1" thickBot="1">
      <c r="A244" s="65">
        <f t="shared" si="26"/>
        <v>224</v>
      </c>
      <c r="B244" s="83">
        <f t="shared" si="27"/>
        <v>0</v>
      </c>
      <c r="C244" s="83">
        <f t="shared" si="21"/>
        <v>0</v>
      </c>
      <c r="D244" s="83">
        <f t="shared" si="22"/>
        <v>0</v>
      </c>
      <c r="E244" s="84">
        <f t="shared" si="23"/>
        <v>0</v>
      </c>
      <c r="F244" s="83">
        <f t="shared" si="24"/>
        <v>0</v>
      </c>
      <c r="G244" s="63">
        <f t="shared" si="25"/>
        <v>0</v>
      </c>
    </row>
    <row r="245" spans="1:7" ht="13.5" hidden="1" thickBot="1">
      <c r="A245" s="65">
        <f t="shared" si="26"/>
        <v>225</v>
      </c>
      <c r="B245" s="83">
        <f t="shared" si="27"/>
        <v>0</v>
      </c>
      <c r="C245" s="83">
        <f t="shared" si="21"/>
        <v>0</v>
      </c>
      <c r="D245" s="83">
        <f t="shared" si="22"/>
        <v>0</v>
      </c>
      <c r="E245" s="84">
        <f t="shared" si="23"/>
        <v>0</v>
      </c>
      <c r="F245" s="83">
        <f t="shared" si="24"/>
        <v>0</v>
      </c>
      <c r="G245" s="63">
        <f t="shared" si="25"/>
        <v>0</v>
      </c>
    </row>
    <row r="246" spans="1:7" ht="13.5" hidden="1" thickBot="1">
      <c r="A246" s="65">
        <f t="shared" si="26"/>
        <v>226</v>
      </c>
      <c r="B246" s="83">
        <f t="shared" si="27"/>
        <v>0</v>
      </c>
      <c r="C246" s="83">
        <f t="shared" si="21"/>
        <v>0</v>
      </c>
      <c r="D246" s="83">
        <f t="shared" si="22"/>
        <v>0</v>
      </c>
      <c r="E246" s="84">
        <f t="shared" si="23"/>
        <v>0</v>
      </c>
      <c r="F246" s="83">
        <f t="shared" si="24"/>
        <v>0</v>
      </c>
      <c r="G246" s="63">
        <f t="shared" si="25"/>
        <v>0</v>
      </c>
    </row>
    <row r="247" spans="1:7" ht="13.5" hidden="1" thickBot="1">
      <c r="A247" s="65">
        <f t="shared" si="26"/>
        <v>227</v>
      </c>
      <c r="B247" s="83">
        <f t="shared" si="27"/>
        <v>0</v>
      </c>
      <c r="C247" s="83">
        <f t="shared" si="21"/>
        <v>0</v>
      </c>
      <c r="D247" s="83">
        <f t="shared" si="22"/>
        <v>0</v>
      </c>
      <c r="E247" s="84">
        <f t="shared" si="23"/>
        <v>0</v>
      </c>
      <c r="F247" s="83">
        <f t="shared" si="24"/>
        <v>0</v>
      </c>
      <c r="G247" s="63">
        <f t="shared" si="25"/>
        <v>0</v>
      </c>
    </row>
    <row r="248" spans="1:7" ht="13.5" hidden="1" thickBot="1">
      <c r="A248" s="65">
        <f t="shared" si="26"/>
        <v>228</v>
      </c>
      <c r="B248" s="83">
        <f t="shared" si="27"/>
        <v>0</v>
      </c>
      <c r="C248" s="83">
        <f t="shared" si="21"/>
        <v>0</v>
      </c>
      <c r="D248" s="83">
        <f t="shared" si="22"/>
        <v>0</v>
      </c>
      <c r="E248" s="84">
        <f t="shared" si="23"/>
        <v>0</v>
      </c>
      <c r="F248" s="83">
        <f t="shared" si="24"/>
        <v>0</v>
      </c>
      <c r="G248" s="63">
        <f t="shared" si="25"/>
        <v>0</v>
      </c>
    </row>
    <row r="249" spans="1:7" ht="13.5" hidden="1" thickBot="1">
      <c r="A249" s="65">
        <f t="shared" si="26"/>
        <v>229</v>
      </c>
      <c r="B249" s="83">
        <f t="shared" si="27"/>
        <v>0</v>
      </c>
      <c r="C249" s="83">
        <f t="shared" si="21"/>
        <v>0</v>
      </c>
      <c r="D249" s="83">
        <f t="shared" si="22"/>
        <v>0</v>
      </c>
      <c r="E249" s="84">
        <f t="shared" si="23"/>
        <v>0</v>
      </c>
      <c r="F249" s="83">
        <f t="shared" si="24"/>
        <v>0</v>
      </c>
      <c r="G249" s="63">
        <f t="shared" si="25"/>
        <v>0</v>
      </c>
    </row>
    <row r="250" spans="1:7" ht="13.5" hidden="1" thickBot="1">
      <c r="A250" s="65">
        <f t="shared" si="26"/>
        <v>230</v>
      </c>
      <c r="B250" s="83">
        <f t="shared" si="27"/>
        <v>0</v>
      </c>
      <c r="C250" s="83">
        <f t="shared" si="21"/>
        <v>0</v>
      </c>
      <c r="D250" s="83">
        <f t="shared" si="22"/>
        <v>0</v>
      </c>
      <c r="E250" s="84">
        <f t="shared" si="23"/>
        <v>0</v>
      </c>
      <c r="F250" s="83">
        <f t="shared" si="24"/>
        <v>0</v>
      </c>
      <c r="G250" s="63">
        <f t="shared" si="25"/>
        <v>0</v>
      </c>
    </row>
    <row r="251" spans="1:7" ht="13.5" hidden="1" thickBot="1">
      <c r="A251" s="65">
        <f t="shared" si="26"/>
        <v>231</v>
      </c>
      <c r="B251" s="83">
        <f t="shared" si="27"/>
        <v>0</v>
      </c>
      <c r="C251" s="83">
        <f t="shared" si="21"/>
        <v>0</v>
      </c>
      <c r="D251" s="83">
        <f t="shared" si="22"/>
        <v>0</v>
      </c>
      <c r="E251" s="84">
        <f t="shared" si="23"/>
        <v>0</v>
      </c>
      <c r="F251" s="83">
        <f t="shared" si="24"/>
        <v>0</v>
      </c>
      <c r="G251" s="63">
        <f t="shared" si="25"/>
        <v>0</v>
      </c>
    </row>
    <row r="252" spans="1:7" ht="13.5" hidden="1" thickBot="1">
      <c r="A252" s="65">
        <f t="shared" si="26"/>
        <v>232</v>
      </c>
      <c r="B252" s="83">
        <f t="shared" si="27"/>
        <v>0</v>
      </c>
      <c r="C252" s="83">
        <f t="shared" si="21"/>
        <v>0</v>
      </c>
      <c r="D252" s="83">
        <f t="shared" si="22"/>
        <v>0</v>
      </c>
      <c r="E252" s="84">
        <f t="shared" si="23"/>
        <v>0</v>
      </c>
      <c r="F252" s="83">
        <f t="shared" si="24"/>
        <v>0</v>
      </c>
      <c r="G252" s="63">
        <f t="shared" si="25"/>
        <v>0</v>
      </c>
    </row>
    <row r="253" spans="1:7" ht="13.5" hidden="1" thickBot="1">
      <c r="A253" s="65">
        <f t="shared" si="26"/>
        <v>233</v>
      </c>
      <c r="B253" s="83">
        <f t="shared" si="27"/>
        <v>0</v>
      </c>
      <c r="C253" s="83">
        <f t="shared" si="21"/>
        <v>0</v>
      </c>
      <c r="D253" s="83">
        <f t="shared" si="22"/>
        <v>0</v>
      </c>
      <c r="E253" s="84">
        <f t="shared" si="23"/>
        <v>0</v>
      </c>
      <c r="F253" s="83">
        <f t="shared" si="24"/>
        <v>0</v>
      </c>
      <c r="G253" s="63">
        <f t="shared" si="25"/>
        <v>0</v>
      </c>
    </row>
    <row r="254" spans="1:7" ht="13.5" hidden="1" thickBot="1">
      <c r="A254" s="65">
        <f t="shared" si="26"/>
        <v>234</v>
      </c>
      <c r="B254" s="83">
        <f t="shared" si="27"/>
        <v>0</v>
      </c>
      <c r="C254" s="83">
        <f t="shared" si="21"/>
        <v>0</v>
      </c>
      <c r="D254" s="83">
        <f t="shared" si="22"/>
        <v>0</v>
      </c>
      <c r="E254" s="84">
        <f t="shared" si="23"/>
        <v>0</v>
      </c>
      <c r="F254" s="83">
        <f t="shared" si="24"/>
        <v>0</v>
      </c>
      <c r="G254" s="63">
        <f t="shared" si="25"/>
        <v>0</v>
      </c>
    </row>
    <row r="255" spans="1:7" ht="13.5" hidden="1" thickBot="1">
      <c r="A255" s="65">
        <f t="shared" si="26"/>
        <v>235</v>
      </c>
      <c r="B255" s="83">
        <f t="shared" si="27"/>
        <v>0</v>
      </c>
      <c r="C255" s="83">
        <f t="shared" si="21"/>
        <v>0</v>
      </c>
      <c r="D255" s="83">
        <f t="shared" si="22"/>
        <v>0</v>
      </c>
      <c r="E255" s="84">
        <f t="shared" si="23"/>
        <v>0</v>
      </c>
      <c r="F255" s="83">
        <f t="shared" si="24"/>
        <v>0</v>
      </c>
      <c r="G255" s="63">
        <f t="shared" si="25"/>
        <v>0</v>
      </c>
    </row>
    <row r="256" spans="1:7" ht="13.5" hidden="1" thickBot="1">
      <c r="A256" s="65">
        <f t="shared" si="26"/>
        <v>236</v>
      </c>
      <c r="B256" s="83">
        <f t="shared" si="27"/>
        <v>0</v>
      </c>
      <c r="C256" s="83">
        <f t="shared" si="21"/>
        <v>0</v>
      </c>
      <c r="D256" s="83">
        <f t="shared" si="22"/>
        <v>0</v>
      </c>
      <c r="E256" s="84">
        <f t="shared" si="23"/>
        <v>0</v>
      </c>
      <c r="F256" s="83">
        <f t="shared" si="24"/>
        <v>0</v>
      </c>
      <c r="G256" s="63">
        <f t="shared" si="25"/>
        <v>0</v>
      </c>
    </row>
    <row r="257" spans="1:7" ht="13.5" hidden="1" thickBot="1">
      <c r="A257" s="65">
        <f t="shared" si="26"/>
        <v>237</v>
      </c>
      <c r="B257" s="83">
        <f t="shared" si="27"/>
        <v>0</v>
      </c>
      <c r="C257" s="83">
        <f t="shared" si="21"/>
        <v>0</v>
      </c>
      <c r="D257" s="83">
        <f t="shared" si="22"/>
        <v>0</v>
      </c>
      <c r="E257" s="84">
        <f t="shared" si="23"/>
        <v>0</v>
      </c>
      <c r="F257" s="83">
        <f t="shared" si="24"/>
        <v>0</v>
      </c>
      <c r="G257" s="63">
        <f t="shared" si="25"/>
        <v>0</v>
      </c>
    </row>
    <row r="258" spans="1:7" ht="13.5" hidden="1" thickBot="1">
      <c r="A258" s="65">
        <f t="shared" si="26"/>
        <v>238</v>
      </c>
      <c r="B258" s="83">
        <f t="shared" si="27"/>
        <v>0</v>
      </c>
      <c r="C258" s="83">
        <f t="shared" si="21"/>
        <v>0</v>
      </c>
      <c r="D258" s="83">
        <f t="shared" si="22"/>
        <v>0</v>
      </c>
      <c r="E258" s="84">
        <f t="shared" si="23"/>
        <v>0</v>
      </c>
      <c r="F258" s="83">
        <f t="shared" si="24"/>
        <v>0</v>
      </c>
      <c r="G258" s="63">
        <f t="shared" si="25"/>
        <v>0</v>
      </c>
    </row>
    <row r="259" spans="1:7" ht="13.5" hidden="1" thickBot="1">
      <c r="A259" s="65">
        <f t="shared" si="26"/>
        <v>239</v>
      </c>
      <c r="B259" s="83">
        <f t="shared" si="27"/>
        <v>0</v>
      </c>
      <c r="C259" s="83">
        <f t="shared" si="21"/>
        <v>0</v>
      </c>
      <c r="D259" s="83">
        <f t="shared" si="22"/>
        <v>0</v>
      </c>
      <c r="E259" s="84">
        <f t="shared" si="23"/>
        <v>0</v>
      </c>
      <c r="F259" s="83">
        <f t="shared" si="24"/>
        <v>0</v>
      </c>
      <c r="G259" s="63">
        <f t="shared" si="25"/>
        <v>0</v>
      </c>
    </row>
    <row r="260" spans="1:7" ht="13.5" hidden="1" thickBot="1">
      <c r="A260" s="65">
        <f t="shared" si="26"/>
        <v>240</v>
      </c>
      <c r="B260" s="83">
        <f t="shared" si="27"/>
        <v>0</v>
      </c>
      <c r="C260" s="83">
        <f t="shared" si="21"/>
        <v>0</v>
      </c>
      <c r="D260" s="83">
        <f t="shared" si="22"/>
        <v>0</v>
      </c>
      <c r="E260" s="84">
        <f t="shared" si="23"/>
        <v>0</v>
      </c>
      <c r="F260" s="83">
        <f t="shared" si="24"/>
        <v>0</v>
      </c>
      <c r="G260" s="63">
        <f t="shared" si="25"/>
        <v>0</v>
      </c>
    </row>
    <row r="261" spans="1:7" ht="13.5" hidden="1" thickBot="1">
      <c r="A261" s="65">
        <f t="shared" si="26"/>
        <v>241</v>
      </c>
      <c r="B261" s="83">
        <f t="shared" si="27"/>
        <v>0</v>
      </c>
      <c r="C261" s="83">
        <f t="shared" si="21"/>
        <v>0</v>
      </c>
      <c r="D261" s="83">
        <f t="shared" si="22"/>
        <v>0</v>
      </c>
      <c r="E261" s="84">
        <f t="shared" si="23"/>
        <v>0</v>
      </c>
      <c r="F261" s="83">
        <f t="shared" si="24"/>
        <v>0</v>
      </c>
      <c r="G261" s="63">
        <f t="shared" si="25"/>
        <v>0</v>
      </c>
    </row>
    <row r="262" spans="1:7" ht="13.5" hidden="1" thickBot="1">
      <c r="A262" s="65">
        <f t="shared" si="26"/>
        <v>242</v>
      </c>
      <c r="B262" s="83">
        <f t="shared" si="27"/>
        <v>0</v>
      </c>
      <c r="C262" s="83">
        <f t="shared" si="21"/>
        <v>0</v>
      </c>
      <c r="D262" s="83">
        <f t="shared" si="22"/>
        <v>0</v>
      </c>
      <c r="E262" s="84">
        <f t="shared" si="23"/>
        <v>0</v>
      </c>
      <c r="F262" s="83">
        <f t="shared" si="24"/>
        <v>0</v>
      </c>
      <c r="G262" s="63">
        <f t="shared" si="25"/>
        <v>0</v>
      </c>
    </row>
    <row r="263" spans="1:7" ht="13.5" hidden="1" thickBot="1">
      <c r="A263" s="65">
        <f t="shared" si="26"/>
        <v>243</v>
      </c>
      <c r="B263" s="83">
        <f t="shared" si="27"/>
        <v>0</v>
      </c>
      <c r="C263" s="83">
        <f t="shared" si="21"/>
        <v>0</v>
      </c>
      <c r="D263" s="83">
        <f t="shared" si="22"/>
        <v>0</v>
      </c>
      <c r="E263" s="84">
        <f t="shared" si="23"/>
        <v>0</v>
      </c>
      <c r="F263" s="83">
        <f t="shared" si="24"/>
        <v>0</v>
      </c>
      <c r="G263" s="63">
        <f t="shared" si="25"/>
        <v>0</v>
      </c>
    </row>
    <row r="264" spans="1:7" ht="13.5" hidden="1" thickBot="1">
      <c r="A264" s="65">
        <f t="shared" si="26"/>
        <v>244</v>
      </c>
      <c r="B264" s="83">
        <f t="shared" si="27"/>
        <v>0</v>
      </c>
      <c r="C264" s="83">
        <f t="shared" si="21"/>
        <v>0</v>
      </c>
      <c r="D264" s="83">
        <f t="shared" si="22"/>
        <v>0</v>
      </c>
      <c r="E264" s="84">
        <f t="shared" si="23"/>
        <v>0</v>
      </c>
      <c r="F264" s="83">
        <f t="shared" si="24"/>
        <v>0</v>
      </c>
      <c r="G264" s="63">
        <f t="shared" si="25"/>
        <v>0</v>
      </c>
    </row>
    <row r="265" spans="1:7" ht="13.5" hidden="1" thickBot="1">
      <c r="A265" s="65">
        <f t="shared" si="26"/>
        <v>245</v>
      </c>
      <c r="B265" s="83">
        <f t="shared" si="27"/>
        <v>0</v>
      </c>
      <c r="C265" s="83">
        <f t="shared" si="21"/>
        <v>0</v>
      </c>
      <c r="D265" s="83">
        <f t="shared" si="22"/>
        <v>0</v>
      </c>
      <c r="E265" s="84">
        <f t="shared" si="23"/>
        <v>0</v>
      </c>
      <c r="F265" s="83">
        <f t="shared" si="24"/>
        <v>0</v>
      </c>
      <c r="G265" s="63">
        <f t="shared" si="25"/>
        <v>0</v>
      </c>
    </row>
    <row r="266" spans="1:7" ht="13.5" hidden="1" thickBot="1">
      <c r="A266" s="65">
        <f t="shared" si="26"/>
        <v>246</v>
      </c>
      <c r="B266" s="83">
        <f t="shared" si="27"/>
        <v>0</v>
      </c>
      <c r="C266" s="83">
        <f t="shared" si="21"/>
        <v>0</v>
      </c>
      <c r="D266" s="83">
        <f t="shared" si="22"/>
        <v>0</v>
      </c>
      <c r="E266" s="84">
        <f t="shared" si="23"/>
        <v>0</v>
      </c>
      <c r="F266" s="83">
        <f t="shared" si="24"/>
        <v>0</v>
      </c>
      <c r="G266" s="63">
        <f t="shared" si="25"/>
        <v>0</v>
      </c>
    </row>
    <row r="267" spans="1:7" ht="13.5" hidden="1" thickBot="1">
      <c r="A267" s="65">
        <f t="shared" si="26"/>
        <v>247</v>
      </c>
      <c r="B267" s="83">
        <f t="shared" si="27"/>
        <v>0</v>
      </c>
      <c r="C267" s="83">
        <f t="shared" si="21"/>
        <v>0</v>
      </c>
      <c r="D267" s="83">
        <f t="shared" si="22"/>
        <v>0</v>
      </c>
      <c r="E267" s="84">
        <f t="shared" si="23"/>
        <v>0</v>
      </c>
      <c r="F267" s="83">
        <f t="shared" si="24"/>
        <v>0</v>
      </c>
      <c r="G267" s="63">
        <f t="shared" si="25"/>
        <v>0</v>
      </c>
    </row>
    <row r="268" spans="1:7" ht="13.5" hidden="1" thickBot="1">
      <c r="A268" s="65">
        <f t="shared" si="26"/>
        <v>248</v>
      </c>
      <c r="B268" s="83">
        <f t="shared" si="27"/>
        <v>0</v>
      </c>
      <c r="C268" s="83">
        <f t="shared" si="21"/>
        <v>0</v>
      </c>
      <c r="D268" s="83">
        <f t="shared" si="22"/>
        <v>0</v>
      </c>
      <c r="E268" s="84">
        <f t="shared" si="23"/>
        <v>0</v>
      </c>
      <c r="F268" s="83">
        <f t="shared" si="24"/>
        <v>0</v>
      </c>
      <c r="G268" s="63">
        <f t="shared" si="25"/>
        <v>0</v>
      </c>
    </row>
    <row r="269" spans="1:7" ht="13.5" hidden="1" thickBot="1">
      <c r="A269" s="65">
        <f t="shared" si="26"/>
        <v>249</v>
      </c>
      <c r="B269" s="83">
        <f t="shared" si="27"/>
        <v>0</v>
      </c>
      <c r="C269" s="83">
        <f t="shared" si="21"/>
        <v>0</v>
      </c>
      <c r="D269" s="83">
        <f t="shared" si="22"/>
        <v>0</v>
      </c>
      <c r="E269" s="84">
        <f t="shared" si="23"/>
        <v>0</v>
      </c>
      <c r="F269" s="83">
        <f t="shared" si="24"/>
        <v>0</v>
      </c>
      <c r="G269" s="63">
        <f t="shared" si="25"/>
        <v>0</v>
      </c>
    </row>
    <row r="270" spans="1:7" ht="13.5" hidden="1" thickBot="1">
      <c r="A270" s="65">
        <f t="shared" si="26"/>
        <v>250</v>
      </c>
      <c r="B270" s="83">
        <f t="shared" si="27"/>
        <v>0</v>
      </c>
      <c r="C270" s="83">
        <f t="shared" si="21"/>
        <v>0</v>
      </c>
      <c r="D270" s="83">
        <f t="shared" si="22"/>
        <v>0</v>
      </c>
      <c r="E270" s="84">
        <f t="shared" si="23"/>
        <v>0</v>
      </c>
      <c r="F270" s="83">
        <f t="shared" si="24"/>
        <v>0</v>
      </c>
      <c r="G270" s="63">
        <f t="shared" si="25"/>
        <v>0</v>
      </c>
    </row>
    <row r="271" spans="1:7" ht="13.5" hidden="1" thickBot="1">
      <c r="A271" s="65">
        <f t="shared" si="26"/>
        <v>251</v>
      </c>
      <c r="B271" s="83">
        <f t="shared" si="27"/>
        <v>0</v>
      </c>
      <c r="C271" s="83">
        <f t="shared" si="21"/>
        <v>0</v>
      </c>
      <c r="D271" s="83">
        <f t="shared" si="22"/>
        <v>0</v>
      </c>
      <c r="E271" s="84">
        <f t="shared" si="23"/>
        <v>0</v>
      </c>
      <c r="F271" s="83">
        <f t="shared" si="24"/>
        <v>0</v>
      </c>
      <c r="G271" s="63">
        <f t="shared" si="25"/>
        <v>0</v>
      </c>
    </row>
    <row r="272" spans="1:7" ht="13.5" hidden="1" thickBot="1">
      <c r="A272" s="65">
        <f t="shared" si="26"/>
        <v>252</v>
      </c>
      <c r="B272" s="83">
        <f t="shared" si="27"/>
        <v>0</v>
      </c>
      <c r="C272" s="83">
        <f t="shared" si="21"/>
        <v>0</v>
      </c>
      <c r="D272" s="83">
        <f t="shared" si="22"/>
        <v>0</v>
      </c>
      <c r="E272" s="84">
        <f t="shared" si="23"/>
        <v>0</v>
      </c>
      <c r="F272" s="83">
        <f t="shared" si="24"/>
        <v>0</v>
      </c>
      <c r="G272" s="63">
        <f t="shared" si="25"/>
        <v>0</v>
      </c>
    </row>
    <row r="273" spans="1:7" ht="13.5" hidden="1" thickBot="1">
      <c r="A273" s="65">
        <f t="shared" si="26"/>
        <v>253</v>
      </c>
      <c r="B273" s="83">
        <f t="shared" si="27"/>
        <v>0</v>
      </c>
      <c r="C273" s="83">
        <f t="shared" si="21"/>
        <v>0</v>
      </c>
      <c r="D273" s="83">
        <f t="shared" si="22"/>
        <v>0</v>
      </c>
      <c r="E273" s="84">
        <f t="shared" si="23"/>
        <v>0</v>
      </c>
      <c r="F273" s="83">
        <f t="shared" si="24"/>
        <v>0</v>
      </c>
      <c r="G273" s="63">
        <f t="shared" si="25"/>
        <v>0</v>
      </c>
    </row>
    <row r="274" spans="1:7" ht="13.5" hidden="1" thickBot="1">
      <c r="A274" s="65">
        <f t="shared" si="26"/>
        <v>254</v>
      </c>
      <c r="B274" s="83">
        <f t="shared" si="27"/>
        <v>0</v>
      </c>
      <c r="C274" s="83">
        <f t="shared" si="21"/>
        <v>0</v>
      </c>
      <c r="D274" s="83">
        <f t="shared" si="22"/>
        <v>0</v>
      </c>
      <c r="E274" s="84">
        <f t="shared" si="23"/>
        <v>0</v>
      </c>
      <c r="F274" s="83">
        <f t="shared" si="24"/>
        <v>0</v>
      </c>
      <c r="G274" s="63">
        <f t="shared" si="25"/>
        <v>0</v>
      </c>
    </row>
    <row r="275" spans="1:7" ht="13.5" hidden="1" thickBot="1">
      <c r="A275" s="65">
        <f t="shared" si="26"/>
        <v>255</v>
      </c>
      <c r="B275" s="83">
        <f t="shared" si="27"/>
        <v>0</v>
      </c>
      <c r="C275" s="83">
        <f t="shared" si="21"/>
        <v>0</v>
      </c>
      <c r="D275" s="83">
        <f t="shared" si="22"/>
        <v>0</v>
      </c>
      <c r="E275" s="84">
        <f t="shared" si="23"/>
        <v>0</v>
      </c>
      <c r="F275" s="83">
        <f t="shared" si="24"/>
        <v>0</v>
      </c>
      <c r="G275" s="63">
        <f t="shared" si="25"/>
        <v>0</v>
      </c>
    </row>
    <row r="276" spans="1:7" ht="13.5" hidden="1" thickBot="1">
      <c r="A276" s="65">
        <f t="shared" si="26"/>
        <v>256</v>
      </c>
      <c r="B276" s="83">
        <f t="shared" si="27"/>
        <v>0</v>
      </c>
      <c r="C276" s="83">
        <f t="shared" si="21"/>
        <v>0</v>
      </c>
      <c r="D276" s="83">
        <f t="shared" si="22"/>
        <v>0</v>
      </c>
      <c r="E276" s="84">
        <f t="shared" si="23"/>
        <v>0</v>
      </c>
      <c r="F276" s="83">
        <f t="shared" si="24"/>
        <v>0</v>
      </c>
      <c r="G276" s="63">
        <f t="shared" si="25"/>
        <v>0</v>
      </c>
    </row>
    <row r="277" spans="1:7" ht="13.5" hidden="1" thickBot="1">
      <c r="A277" s="65">
        <f t="shared" si="26"/>
        <v>257</v>
      </c>
      <c r="B277" s="83">
        <f t="shared" si="27"/>
        <v>0</v>
      </c>
      <c r="C277" s="83">
        <f aca="true" t="shared" si="28" ref="C277:C340">IF(A277&lt;=$D$9,$D$14*-1,0)</f>
        <v>0</v>
      </c>
      <c r="D277" s="83">
        <f aca="true" t="shared" si="29" ref="D277:D340">IF(A277&gt;$D$9,0,$D$11*-1)</f>
        <v>0</v>
      </c>
      <c r="E277" s="84">
        <f aca="true" t="shared" si="30" ref="E277:E340">B277*$D$10</f>
        <v>0</v>
      </c>
      <c r="F277" s="83">
        <f aca="true" t="shared" si="31" ref="F277:F340">D277-E277</f>
        <v>0</v>
      </c>
      <c r="G277" s="63">
        <f aca="true" t="shared" si="32" ref="G277:G340">B277-F277</f>
        <v>0</v>
      </c>
    </row>
    <row r="278" spans="1:7" ht="13.5" hidden="1" thickBot="1">
      <c r="A278" s="65">
        <f aca="true" t="shared" si="33" ref="A278:A341">A277+1</f>
        <v>258</v>
      </c>
      <c r="B278" s="83">
        <f aca="true" t="shared" si="34" ref="B278:B341">IF(A278&lt;=$D$9,G277,0)</f>
        <v>0</v>
      </c>
      <c r="C278" s="83">
        <f t="shared" si="28"/>
        <v>0</v>
      </c>
      <c r="D278" s="83">
        <f t="shared" si="29"/>
        <v>0</v>
      </c>
      <c r="E278" s="84">
        <f t="shared" si="30"/>
        <v>0</v>
      </c>
      <c r="F278" s="83">
        <f t="shared" si="31"/>
        <v>0</v>
      </c>
      <c r="G278" s="63">
        <f t="shared" si="32"/>
        <v>0</v>
      </c>
    </row>
    <row r="279" spans="1:7" ht="13.5" hidden="1" thickBot="1">
      <c r="A279" s="65">
        <f t="shared" si="33"/>
        <v>259</v>
      </c>
      <c r="B279" s="83">
        <f t="shared" si="34"/>
        <v>0</v>
      </c>
      <c r="C279" s="83">
        <f t="shared" si="28"/>
        <v>0</v>
      </c>
      <c r="D279" s="83">
        <f t="shared" si="29"/>
        <v>0</v>
      </c>
      <c r="E279" s="84">
        <f t="shared" si="30"/>
        <v>0</v>
      </c>
      <c r="F279" s="83">
        <f t="shared" si="31"/>
        <v>0</v>
      </c>
      <c r="G279" s="63">
        <f t="shared" si="32"/>
        <v>0</v>
      </c>
    </row>
    <row r="280" spans="1:7" ht="13.5" hidden="1" thickBot="1">
      <c r="A280" s="65">
        <f t="shared" si="33"/>
        <v>260</v>
      </c>
      <c r="B280" s="83">
        <f t="shared" si="34"/>
        <v>0</v>
      </c>
      <c r="C280" s="83">
        <f t="shared" si="28"/>
        <v>0</v>
      </c>
      <c r="D280" s="83">
        <f t="shared" si="29"/>
        <v>0</v>
      </c>
      <c r="E280" s="84">
        <f t="shared" si="30"/>
        <v>0</v>
      </c>
      <c r="F280" s="83">
        <f t="shared" si="31"/>
        <v>0</v>
      </c>
      <c r="G280" s="63">
        <f t="shared" si="32"/>
        <v>0</v>
      </c>
    </row>
    <row r="281" spans="1:7" ht="13.5" hidden="1" thickBot="1">
      <c r="A281" s="65">
        <f t="shared" si="33"/>
        <v>261</v>
      </c>
      <c r="B281" s="83">
        <f t="shared" si="34"/>
        <v>0</v>
      </c>
      <c r="C281" s="83">
        <f t="shared" si="28"/>
        <v>0</v>
      </c>
      <c r="D281" s="83">
        <f t="shared" si="29"/>
        <v>0</v>
      </c>
      <c r="E281" s="84">
        <f t="shared" si="30"/>
        <v>0</v>
      </c>
      <c r="F281" s="83">
        <f t="shared" si="31"/>
        <v>0</v>
      </c>
      <c r="G281" s="63">
        <f t="shared" si="32"/>
        <v>0</v>
      </c>
    </row>
    <row r="282" spans="1:7" ht="13.5" hidden="1" thickBot="1">
      <c r="A282" s="65">
        <f t="shared" si="33"/>
        <v>262</v>
      </c>
      <c r="B282" s="83">
        <f t="shared" si="34"/>
        <v>0</v>
      </c>
      <c r="C282" s="83">
        <f t="shared" si="28"/>
        <v>0</v>
      </c>
      <c r="D282" s="83">
        <f t="shared" si="29"/>
        <v>0</v>
      </c>
      <c r="E282" s="84">
        <f t="shared" si="30"/>
        <v>0</v>
      </c>
      <c r="F282" s="83">
        <f t="shared" si="31"/>
        <v>0</v>
      </c>
      <c r="G282" s="63">
        <f t="shared" si="32"/>
        <v>0</v>
      </c>
    </row>
    <row r="283" spans="1:7" ht="13.5" hidden="1" thickBot="1">
      <c r="A283" s="65">
        <f t="shared" si="33"/>
        <v>263</v>
      </c>
      <c r="B283" s="83">
        <f t="shared" si="34"/>
        <v>0</v>
      </c>
      <c r="C283" s="83">
        <f t="shared" si="28"/>
        <v>0</v>
      </c>
      <c r="D283" s="83">
        <f t="shared" si="29"/>
        <v>0</v>
      </c>
      <c r="E283" s="84">
        <f t="shared" si="30"/>
        <v>0</v>
      </c>
      <c r="F283" s="83">
        <f t="shared" si="31"/>
        <v>0</v>
      </c>
      <c r="G283" s="63">
        <f t="shared" si="32"/>
        <v>0</v>
      </c>
    </row>
    <row r="284" spans="1:7" ht="13.5" hidden="1" thickBot="1">
      <c r="A284" s="65">
        <f t="shared" si="33"/>
        <v>264</v>
      </c>
      <c r="B284" s="83">
        <f t="shared" si="34"/>
        <v>0</v>
      </c>
      <c r="C284" s="83">
        <f t="shared" si="28"/>
        <v>0</v>
      </c>
      <c r="D284" s="83">
        <f t="shared" si="29"/>
        <v>0</v>
      </c>
      <c r="E284" s="84">
        <f t="shared" si="30"/>
        <v>0</v>
      </c>
      <c r="F284" s="83">
        <f t="shared" si="31"/>
        <v>0</v>
      </c>
      <c r="G284" s="63">
        <f t="shared" si="32"/>
        <v>0</v>
      </c>
    </row>
    <row r="285" spans="1:7" ht="13.5" hidden="1" thickBot="1">
      <c r="A285" s="65">
        <f t="shared" si="33"/>
        <v>265</v>
      </c>
      <c r="B285" s="83">
        <f t="shared" si="34"/>
        <v>0</v>
      </c>
      <c r="C285" s="83">
        <f t="shared" si="28"/>
        <v>0</v>
      </c>
      <c r="D285" s="83">
        <f t="shared" si="29"/>
        <v>0</v>
      </c>
      <c r="E285" s="84">
        <f t="shared" si="30"/>
        <v>0</v>
      </c>
      <c r="F285" s="83">
        <f t="shared" si="31"/>
        <v>0</v>
      </c>
      <c r="G285" s="63">
        <f t="shared" si="32"/>
        <v>0</v>
      </c>
    </row>
    <row r="286" spans="1:7" ht="13.5" hidden="1" thickBot="1">
      <c r="A286" s="65">
        <f t="shared" si="33"/>
        <v>266</v>
      </c>
      <c r="B286" s="83">
        <f t="shared" si="34"/>
        <v>0</v>
      </c>
      <c r="C286" s="83">
        <f t="shared" si="28"/>
        <v>0</v>
      </c>
      <c r="D286" s="83">
        <f t="shared" si="29"/>
        <v>0</v>
      </c>
      <c r="E286" s="84">
        <f t="shared" si="30"/>
        <v>0</v>
      </c>
      <c r="F286" s="83">
        <f t="shared" si="31"/>
        <v>0</v>
      </c>
      <c r="G286" s="63">
        <f t="shared" si="32"/>
        <v>0</v>
      </c>
    </row>
    <row r="287" spans="1:7" ht="13.5" hidden="1" thickBot="1">
      <c r="A287" s="65">
        <f t="shared" si="33"/>
        <v>267</v>
      </c>
      <c r="B287" s="83">
        <f t="shared" si="34"/>
        <v>0</v>
      </c>
      <c r="C287" s="83">
        <f t="shared" si="28"/>
        <v>0</v>
      </c>
      <c r="D287" s="83">
        <f t="shared" si="29"/>
        <v>0</v>
      </c>
      <c r="E287" s="84">
        <f t="shared" si="30"/>
        <v>0</v>
      </c>
      <c r="F287" s="83">
        <f t="shared" si="31"/>
        <v>0</v>
      </c>
      <c r="G287" s="63">
        <f t="shared" si="32"/>
        <v>0</v>
      </c>
    </row>
    <row r="288" spans="1:7" ht="13.5" hidden="1" thickBot="1">
      <c r="A288" s="65">
        <f t="shared" si="33"/>
        <v>268</v>
      </c>
      <c r="B288" s="83">
        <f t="shared" si="34"/>
        <v>0</v>
      </c>
      <c r="C288" s="83">
        <f t="shared" si="28"/>
        <v>0</v>
      </c>
      <c r="D288" s="83">
        <f t="shared" si="29"/>
        <v>0</v>
      </c>
      <c r="E288" s="84">
        <f t="shared" si="30"/>
        <v>0</v>
      </c>
      <c r="F288" s="83">
        <f t="shared" si="31"/>
        <v>0</v>
      </c>
      <c r="G288" s="63">
        <f t="shared" si="32"/>
        <v>0</v>
      </c>
    </row>
    <row r="289" spans="1:7" ht="13.5" hidden="1" thickBot="1">
      <c r="A289" s="65">
        <f t="shared" si="33"/>
        <v>269</v>
      </c>
      <c r="B289" s="83">
        <f t="shared" si="34"/>
        <v>0</v>
      </c>
      <c r="C289" s="83">
        <f t="shared" si="28"/>
        <v>0</v>
      </c>
      <c r="D289" s="83">
        <f t="shared" si="29"/>
        <v>0</v>
      </c>
      <c r="E289" s="84">
        <f t="shared" si="30"/>
        <v>0</v>
      </c>
      <c r="F289" s="83">
        <f t="shared" si="31"/>
        <v>0</v>
      </c>
      <c r="G289" s="63">
        <f t="shared" si="32"/>
        <v>0</v>
      </c>
    </row>
    <row r="290" spans="1:7" ht="13.5" hidden="1" thickBot="1">
      <c r="A290" s="65">
        <f t="shared" si="33"/>
        <v>270</v>
      </c>
      <c r="B290" s="83">
        <f t="shared" si="34"/>
        <v>0</v>
      </c>
      <c r="C290" s="83">
        <f t="shared" si="28"/>
        <v>0</v>
      </c>
      <c r="D290" s="83">
        <f t="shared" si="29"/>
        <v>0</v>
      </c>
      <c r="E290" s="84">
        <f t="shared" si="30"/>
        <v>0</v>
      </c>
      <c r="F290" s="83">
        <f t="shared" si="31"/>
        <v>0</v>
      </c>
      <c r="G290" s="63">
        <f t="shared" si="32"/>
        <v>0</v>
      </c>
    </row>
    <row r="291" spans="1:7" ht="13.5" hidden="1" thickBot="1">
      <c r="A291" s="65">
        <f t="shared" si="33"/>
        <v>271</v>
      </c>
      <c r="B291" s="83">
        <f t="shared" si="34"/>
        <v>0</v>
      </c>
      <c r="C291" s="83">
        <f t="shared" si="28"/>
        <v>0</v>
      </c>
      <c r="D291" s="83">
        <f t="shared" si="29"/>
        <v>0</v>
      </c>
      <c r="E291" s="84">
        <f t="shared" si="30"/>
        <v>0</v>
      </c>
      <c r="F291" s="83">
        <f t="shared" si="31"/>
        <v>0</v>
      </c>
      <c r="G291" s="63">
        <f t="shared" si="32"/>
        <v>0</v>
      </c>
    </row>
    <row r="292" spans="1:7" ht="13.5" hidden="1" thickBot="1">
      <c r="A292" s="65">
        <f t="shared" si="33"/>
        <v>272</v>
      </c>
      <c r="B292" s="83">
        <f t="shared" si="34"/>
        <v>0</v>
      </c>
      <c r="C292" s="83">
        <f t="shared" si="28"/>
        <v>0</v>
      </c>
      <c r="D292" s="83">
        <f t="shared" si="29"/>
        <v>0</v>
      </c>
      <c r="E292" s="84">
        <f t="shared" si="30"/>
        <v>0</v>
      </c>
      <c r="F292" s="83">
        <f t="shared" si="31"/>
        <v>0</v>
      </c>
      <c r="G292" s="63">
        <f t="shared" si="32"/>
        <v>0</v>
      </c>
    </row>
    <row r="293" spans="1:7" ht="13.5" hidden="1" thickBot="1">
      <c r="A293" s="65">
        <f t="shared" si="33"/>
        <v>273</v>
      </c>
      <c r="B293" s="83">
        <f t="shared" si="34"/>
        <v>0</v>
      </c>
      <c r="C293" s="83">
        <f t="shared" si="28"/>
        <v>0</v>
      </c>
      <c r="D293" s="83">
        <f t="shared" si="29"/>
        <v>0</v>
      </c>
      <c r="E293" s="84">
        <f t="shared" si="30"/>
        <v>0</v>
      </c>
      <c r="F293" s="83">
        <f t="shared" si="31"/>
        <v>0</v>
      </c>
      <c r="G293" s="63">
        <f t="shared" si="32"/>
        <v>0</v>
      </c>
    </row>
    <row r="294" spans="1:7" ht="13.5" hidden="1" thickBot="1">
      <c r="A294" s="65">
        <f t="shared" si="33"/>
        <v>274</v>
      </c>
      <c r="B294" s="83">
        <f t="shared" si="34"/>
        <v>0</v>
      </c>
      <c r="C294" s="83">
        <f t="shared" si="28"/>
        <v>0</v>
      </c>
      <c r="D294" s="83">
        <f t="shared" si="29"/>
        <v>0</v>
      </c>
      <c r="E294" s="84">
        <f t="shared" si="30"/>
        <v>0</v>
      </c>
      <c r="F294" s="83">
        <f t="shared" si="31"/>
        <v>0</v>
      </c>
      <c r="G294" s="63">
        <f t="shared" si="32"/>
        <v>0</v>
      </c>
    </row>
    <row r="295" spans="1:7" ht="13.5" hidden="1" thickBot="1">
      <c r="A295" s="65">
        <f t="shared" si="33"/>
        <v>275</v>
      </c>
      <c r="B295" s="83">
        <f t="shared" si="34"/>
        <v>0</v>
      </c>
      <c r="C295" s="83">
        <f t="shared" si="28"/>
        <v>0</v>
      </c>
      <c r="D295" s="83">
        <f t="shared" si="29"/>
        <v>0</v>
      </c>
      <c r="E295" s="84">
        <f t="shared" si="30"/>
        <v>0</v>
      </c>
      <c r="F295" s="83">
        <f t="shared" si="31"/>
        <v>0</v>
      </c>
      <c r="G295" s="63">
        <f t="shared" si="32"/>
        <v>0</v>
      </c>
    </row>
    <row r="296" spans="1:7" ht="13.5" hidden="1" thickBot="1">
      <c r="A296" s="65">
        <f t="shared" si="33"/>
        <v>276</v>
      </c>
      <c r="B296" s="83">
        <f t="shared" si="34"/>
        <v>0</v>
      </c>
      <c r="C296" s="83">
        <f t="shared" si="28"/>
        <v>0</v>
      </c>
      <c r="D296" s="83">
        <f t="shared" si="29"/>
        <v>0</v>
      </c>
      <c r="E296" s="84">
        <f t="shared" si="30"/>
        <v>0</v>
      </c>
      <c r="F296" s="83">
        <f t="shared" si="31"/>
        <v>0</v>
      </c>
      <c r="G296" s="63">
        <f t="shared" si="32"/>
        <v>0</v>
      </c>
    </row>
    <row r="297" spans="1:7" ht="13.5" hidden="1" thickBot="1">
      <c r="A297" s="65">
        <f t="shared" si="33"/>
        <v>277</v>
      </c>
      <c r="B297" s="83">
        <f t="shared" si="34"/>
        <v>0</v>
      </c>
      <c r="C297" s="83">
        <f t="shared" si="28"/>
        <v>0</v>
      </c>
      <c r="D297" s="83">
        <f t="shared" si="29"/>
        <v>0</v>
      </c>
      <c r="E297" s="84">
        <f t="shared" si="30"/>
        <v>0</v>
      </c>
      <c r="F297" s="83">
        <f t="shared" si="31"/>
        <v>0</v>
      </c>
      <c r="G297" s="63">
        <f t="shared" si="32"/>
        <v>0</v>
      </c>
    </row>
    <row r="298" spans="1:7" ht="13.5" hidden="1" thickBot="1">
      <c r="A298" s="65">
        <f t="shared" si="33"/>
        <v>278</v>
      </c>
      <c r="B298" s="83">
        <f t="shared" si="34"/>
        <v>0</v>
      </c>
      <c r="C298" s="83">
        <f t="shared" si="28"/>
        <v>0</v>
      </c>
      <c r="D298" s="83">
        <f t="shared" si="29"/>
        <v>0</v>
      </c>
      <c r="E298" s="84">
        <f t="shared" si="30"/>
        <v>0</v>
      </c>
      <c r="F298" s="83">
        <f t="shared" si="31"/>
        <v>0</v>
      </c>
      <c r="G298" s="63">
        <f t="shared" si="32"/>
        <v>0</v>
      </c>
    </row>
    <row r="299" spans="1:7" ht="13.5" hidden="1" thickBot="1">
      <c r="A299" s="65">
        <f t="shared" si="33"/>
        <v>279</v>
      </c>
      <c r="B299" s="83">
        <f t="shared" si="34"/>
        <v>0</v>
      </c>
      <c r="C299" s="83">
        <f t="shared" si="28"/>
        <v>0</v>
      </c>
      <c r="D299" s="83">
        <f t="shared" si="29"/>
        <v>0</v>
      </c>
      <c r="E299" s="84">
        <f t="shared" si="30"/>
        <v>0</v>
      </c>
      <c r="F299" s="83">
        <f t="shared" si="31"/>
        <v>0</v>
      </c>
      <c r="G299" s="63">
        <f t="shared" si="32"/>
        <v>0</v>
      </c>
    </row>
    <row r="300" spans="1:7" ht="13.5" hidden="1" thickBot="1">
      <c r="A300" s="65">
        <f t="shared" si="33"/>
        <v>280</v>
      </c>
      <c r="B300" s="83">
        <f t="shared" si="34"/>
        <v>0</v>
      </c>
      <c r="C300" s="83">
        <f t="shared" si="28"/>
        <v>0</v>
      </c>
      <c r="D300" s="83">
        <f t="shared" si="29"/>
        <v>0</v>
      </c>
      <c r="E300" s="84">
        <f t="shared" si="30"/>
        <v>0</v>
      </c>
      <c r="F300" s="83">
        <f t="shared" si="31"/>
        <v>0</v>
      </c>
      <c r="G300" s="63">
        <f t="shared" si="32"/>
        <v>0</v>
      </c>
    </row>
    <row r="301" spans="1:7" ht="13.5" hidden="1" thickBot="1">
      <c r="A301" s="65">
        <f t="shared" si="33"/>
        <v>281</v>
      </c>
      <c r="B301" s="83">
        <f t="shared" si="34"/>
        <v>0</v>
      </c>
      <c r="C301" s="83">
        <f t="shared" si="28"/>
        <v>0</v>
      </c>
      <c r="D301" s="83">
        <f t="shared" si="29"/>
        <v>0</v>
      </c>
      <c r="E301" s="84">
        <f t="shared" si="30"/>
        <v>0</v>
      </c>
      <c r="F301" s="83">
        <f t="shared" si="31"/>
        <v>0</v>
      </c>
      <c r="G301" s="63">
        <f t="shared" si="32"/>
        <v>0</v>
      </c>
    </row>
    <row r="302" spans="1:7" ht="13.5" hidden="1" thickBot="1">
      <c r="A302" s="65">
        <f t="shared" si="33"/>
        <v>282</v>
      </c>
      <c r="B302" s="83">
        <f t="shared" si="34"/>
        <v>0</v>
      </c>
      <c r="C302" s="83">
        <f t="shared" si="28"/>
        <v>0</v>
      </c>
      <c r="D302" s="83">
        <f t="shared" si="29"/>
        <v>0</v>
      </c>
      <c r="E302" s="84">
        <f t="shared" si="30"/>
        <v>0</v>
      </c>
      <c r="F302" s="83">
        <f t="shared" si="31"/>
        <v>0</v>
      </c>
      <c r="G302" s="63">
        <f t="shared" si="32"/>
        <v>0</v>
      </c>
    </row>
    <row r="303" spans="1:7" ht="13.5" hidden="1" thickBot="1">
      <c r="A303" s="65">
        <f t="shared" si="33"/>
        <v>283</v>
      </c>
      <c r="B303" s="83">
        <f t="shared" si="34"/>
        <v>0</v>
      </c>
      <c r="C303" s="83">
        <f t="shared" si="28"/>
        <v>0</v>
      </c>
      <c r="D303" s="83">
        <f t="shared" si="29"/>
        <v>0</v>
      </c>
      <c r="E303" s="84">
        <f t="shared" si="30"/>
        <v>0</v>
      </c>
      <c r="F303" s="83">
        <f t="shared" si="31"/>
        <v>0</v>
      </c>
      <c r="G303" s="63">
        <f t="shared" si="32"/>
        <v>0</v>
      </c>
    </row>
    <row r="304" spans="1:7" ht="13.5" hidden="1" thickBot="1">
      <c r="A304" s="65">
        <f t="shared" si="33"/>
        <v>284</v>
      </c>
      <c r="B304" s="83">
        <f t="shared" si="34"/>
        <v>0</v>
      </c>
      <c r="C304" s="83">
        <f t="shared" si="28"/>
        <v>0</v>
      </c>
      <c r="D304" s="83">
        <f t="shared" si="29"/>
        <v>0</v>
      </c>
      <c r="E304" s="84">
        <f t="shared" si="30"/>
        <v>0</v>
      </c>
      <c r="F304" s="83">
        <f t="shared" si="31"/>
        <v>0</v>
      </c>
      <c r="G304" s="63">
        <f t="shared" si="32"/>
        <v>0</v>
      </c>
    </row>
    <row r="305" spans="1:7" ht="13.5" hidden="1" thickBot="1">
      <c r="A305" s="65">
        <f t="shared" si="33"/>
        <v>285</v>
      </c>
      <c r="B305" s="83">
        <f t="shared" si="34"/>
        <v>0</v>
      </c>
      <c r="C305" s="83">
        <f t="shared" si="28"/>
        <v>0</v>
      </c>
      <c r="D305" s="83">
        <f t="shared" si="29"/>
        <v>0</v>
      </c>
      <c r="E305" s="84">
        <f t="shared" si="30"/>
        <v>0</v>
      </c>
      <c r="F305" s="83">
        <f t="shared" si="31"/>
        <v>0</v>
      </c>
      <c r="G305" s="63">
        <f t="shared" si="32"/>
        <v>0</v>
      </c>
    </row>
    <row r="306" spans="1:7" ht="13.5" hidden="1" thickBot="1">
      <c r="A306" s="65">
        <f t="shared" si="33"/>
        <v>286</v>
      </c>
      <c r="B306" s="83">
        <f t="shared" si="34"/>
        <v>0</v>
      </c>
      <c r="C306" s="83">
        <f t="shared" si="28"/>
        <v>0</v>
      </c>
      <c r="D306" s="83">
        <f t="shared" si="29"/>
        <v>0</v>
      </c>
      <c r="E306" s="84">
        <f t="shared" si="30"/>
        <v>0</v>
      </c>
      <c r="F306" s="83">
        <f t="shared" si="31"/>
        <v>0</v>
      </c>
      <c r="G306" s="63">
        <f t="shared" si="32"/>
        <v>0</v>
      </c>
    </row>
    <row r="307" spans="1:7" ht="13.5" hidden="1" thickBot="1">
      <c r="A307" s="65">
        <f t="shared" si="33"/>
        <v>287</v>
      </c>
      <c r="B307" s="83">
        <f t="shared" si="34"/>
        <v>0</v>
      </c>
      <c r="C307" s="83">
        <f t="shared" si="28"/>
        <v>0</v>
      </c>
      <c r="D307" s="83">
        <f t="shared" si="29"/>
        <v>0</v>
      </c>
      <c r="E307" s="84">
        <f t="shared" si="30"/>
        <v>0</v>
      </c>
      <c r="F307" s="83">
        <f t="shared" si="31"/>
        <v>0</v>
      </c>
      <c r="G307" s="63">
        <f t="shared" si="32"/>
        <v>0</v>
      </c>
    </row>
    <row r="308" spans="1:7" ht="13.5" hidden="1" thickBot="1">
      <c r="A308" s="65">
        <f t="shared" si="33"/>
        <v>288</v>
      </c>
      <c r="B308" s="83">
        <f t="shared" si="34"/>
        <v>0</v>
      </c>
      <c r="C308" s="83">
        <f t="shared" si="28"/>
        <v>0</v>
      </c>
      <c r="D308" s="83">
        <f t="shared" si="29"/>
        <v>0</v>
      </c>
      <c r="E308" s="84">
        <f t="shared" si="30"/>
        <v>0</v>
      </c>
      <c r="F308" s="83">
        <f t="shared" si="31"/>
        <v>0</v>
      </c>
      <c r="G308" s="63">
        <f t="shared" si="32"/>
        <v>0</v>
      </c>
    </row>
    <row r="309" spans="1:7" ht="13.5" hidden="1" thickBot="1">
      <c r="A309" s="65">
        <f t="shared" si="33"/>
        <v>289</v>
      </c>
      <c r="B309" s="83">
        <f t="shared" si="34"/>
        <v>0</v>
      </c>
      <c r="C309" s="83">
        <f t="shared" si="28"/>
        <v>0</v>
      </c>
      <c r="D309" s="83">
        <f t="shared" si="29"/>
        <v>0</v>
      </c>
      <c r="E309" s="84">
        <f t="shared" si="30"/>
        <v>0</v>
      </c>
      <c r="F309" s="83">
        <f t="shared" si="31"/>
        <v>0</v>
      </c>
      <c r="G309" s="63">
        <f t="shared" si="32"/>
        <v>0</v>
      </c>
    </row>
    <row r="310" spans="1:7" ht="13.5" hidden="1" thickBot="1">
      <c r="A310" s="65">
        <f t="shared" si="33"/>
        <v>290</v>
      </c>
      <c r="B310" s="83">
        <f t="shared" si="34"/>
        <v>0</v>
      </c>
      <c r="C310" s="83">
        <f t="shared" si="28"/>
        <v>0</v>
      </c>
      <c r="D310" s="83">
        <f t="shared" si="29"/>
        <v>0</v>
      </c>
      <c r="E310" s="84">
        <f t="shared" si="30"/>
        <v>0</v>
      </c>
      <c r="F310" s="83">
        <f t="shared" si="31"/>
        <v>0</v>
      </c>
      <c r="G310" s="63">
        <f t="shared" si="32"/>
        <v>0</v>
      </c>
    </row>
    <row r="311" spans="1:7" ht="13.5" hidden="1" thickBot="1">
      <c r="A311" s="65">
        <f t="shared" si="33"/>
        <v>291</v>
      </c>
      <c r="B311" s="83">
        <f t="shared" si="34"/>
        <v>0</v>
      </c>
      <c r="C311" s="83">
        <f t="shared" si="28"/>
        <v>0</v>
      </c>
      <c r="D311" s="83">
        <f t="shared" si="29"/>
        <v>0</v>
      </c>
      <c r="E311" s="84">
        <f t="shared" si="30"/>
        <v>0</v>
      </c>
      <c r="F311" s="83">
        <f t="shared" si="31"/>
        <v>0</v>
      </c>
      <c r="G311" s="63">
        <f t="shared" si="32"/>
        <v>0</v>
      </c>
    </row>
    <row r="312" spans="1:7" ht="13.5" hidden="1" thickBot="1">
      <c r="A312" s="65">
        <f t="shared" si="33"/>
        <v>292</v>
      </c>
      <c r="B312" s="83">
        <f t="shared" si="34"/>
        <v>0</v>
      </c>
      <c r="C312" s="83">
        <f t="shared" si="28"/>
        <v>0</v>
      </c>
      <c r="D312" s="83">
        <f t="shared" si="29"/>
        <v>0</v>
      </c>
      <c r="E312" s="84">
        <f t="shared" si="30"/>
        <v>0</v>
      </c>
      <c r="F312" s="83">
        <f t="shared" si="31"/>
        <v>0</v>
      </c>
      <c r="G312" s="63">
        <f t="shared" si="32"/>
        <v>0</v>
      </c>
    </row>
    <row r="313" spans="1:7" ht="13.5" hidden="1" thickBot="1">
      <c r="A313" s="65">
        <f t="shared" si="33"/>
        <v>293</v>
      </c>
      <c r="B313" s="83">
        <f t="shared" si="34"/>
        <v>0</v>
      </c>
      <c r="C313" s="83">
        <f t="shared" si="28"/>
        <v>0</v>
      </c>
      <c r="D313" s="83">
        <f t="shared" si="29"/>
        <v>0</v>
      </c>
      <c r="E313" s="84">
        <f t="shared" si="30"/>
        <v>0</v>
      </c>
      <c r="F313" s="83">
        <f t="shared" si="31"/>
        <v>0</v>
      </c>
      <c r="G313" s="63">
        <f t="shared" si="32"/>
        <v>0</v>
      </c>
    </row>
    <row r="314" spans="1:7" ht="13.5" hidden="1" thickBot="1">
      <c r="A314" s="65">
        <f t="shared" si="33"/>
        <v>294</v>
      </c>
      <c r="B314" s="83">
        <f t="shared" si="34"/>
        <v>0</v>
      </c>
      <c r="C314" s="83">
        <f t="shared" si="28"/>
        <v>0</v>
      </c>
      <c r="D314" s="83">
        <f t="shared" si="29"/>
        <v>0</v>
      </c>
      <c r="E314" s="84">
        <f t="shared" si="30"/>
        <v>0</v>
      </c>
      <c r="F314" s="83">
        <f t="shared" si="31"/>
        <v>0</v>
      </c>
      <c r="G314" s="63">
        <f t="shared" si="32"/>
        <v>0</v>
      </c>
    </row>
    <row r="315" spans="1:7" ht="13.5" hidden="1" thickBot="1">
      <c r="A315" s="65">
        <f t="shared" si="33"/>
        <v>295</v>
      </c>
      <c r="B315" s="83">
        <f t="shared" si="34"/>
        <v>0</v>
      </c>
      <c r="C315" s="83">
        <f t="shared" si="28"/>
        <v>0</v>
      </c>
      <c r="D315" s="83">
        <f t="shared" si="29"/>
        <v>0</v>
      </c>
      <c r="E315" s="84">
        <f t="shared" si="30"/>
        <v>0</v>
      </c>
      <c r="F315" s="83">
        <f t="shared" si="31"/>
        <v>0</v>
      </c>
      <c r="G315" s="63">
        <f t="shared" si="32"/>
        <v>0</v>
      </c>
    </row>
    <row r="316" spans="1:7" ht="13.5" hidden="1" thickBot="1">
      <c r="A316" s="65">
        <f t="shared" si="33"/>
        <v>296</v>
      </c>
      <c r="B316" s="83">
        <f t="shared" si="34"/>
        <v>0</v>
      </c>
      <c r="C316" s="83">
        <f t="shared" si="28"/>
        <v>0</v>
      </c>
      <c r="D316" s="83">
        <f t="shared" si="29"/>
        <v>0</v>
      </c>
      <c r="E316" s="84">
        <f t="shared" si="30"/>
        <v>0</v>
      </c>
      <c r="F316" s="83">
        <f t="shared" si="31"/>
        <v>0</v>
      </c>
      <c r="G316" s="63">
        <f t="shared" si="32"/>
        <v>0</v>
      </c>
    </row>
    <row r="317" spans="1:7" ht="13.5" hidden="1" thickBot="1">
      <c r="A317" s="65">
        <f t="shared" si="33"/>
        <v>297</v>
      </c>
      <c r="B317" s="83">
        <f t="shared" si="34"/>
        <v>0</v>
      </c>
      <c r="C317" s="83">
        <f t="shared" si="28"/>
        <v>0</v>
      </c>
      <c r="D317" s="83">
        <f t="shared" si="29"/>
        <v>0</v>
      </c>
      <c r="E317" s="84">
        <f t="shared" si="30"/>
        <v>0</v>
      </c>
      <c r="F317" s="83">
        <f t="shared" si="31"/>
        <v>0</v>
      </c>
      <c r="G317" s="63">
        <f t="shared" si="32"/>
        <v>0</v>
      </c>
    </row>
    <row r="318" spans="1:7" ht="13.5" hidden="1" thickBot="1">
      <c r="A318" s="65">
        <f t="shared" si="33"/>
        <v>298</v>
      </c>
      <c r="B318" s="83">
        <f t="shared" si="34"/>
        <v>0</v>
      </c>
      <c r="C318" s="83">
        <f t="shared" si="28"/>
        <v>0</v>
      </c>
      <c r="D318" s="83">
        <f t="shared" si="29"/>
        <v>0</v>
      </c>
      <c r="E318" s="84">
        <f t="shared" si="30"/>
        <v>0</v>
      </c>
      <c r="F318" s="83">
        <f t="shared" si="31"/>
        <v>0</v>
      </c>
      <c r="G318" s="63">
        <f t="shared" si="32"/>
        <v>0</v>
      </c>
    </row>
    <row r="319" spans="1:7" ht="13.5" hidden="1" thickBot="1">
      <c r="A319" s="65">
        <f t="shared" si="33"/>
        <v>299</v>
      </c>
      <c r="B319" s="83">
        <f t="shared" si="34"/>
        <v>0</v>
      </c>
      <c r="C319" s="83">
        <f t="shared" si="28"/>
        <v>0</v>
      </c>
      <c r="D319" s="83">
        <f t="shared" si="29"/>
        <v>0</v>
      </c>
      <c r="E319" s="84">
        <f t="shared" si="30"/>
        <v>0</v>
      </c>
      <c r="F319" s="83">
        <f t="shared" si="31"/>
        <v>0</v>
      </c>
      <c r="G319" s="63">
        <f t="shared" si="32"/>
        <v>0</v>
      </c>
    </row>
    <row r="320" spans="1:7" ht="13.5" hidden="1" thickBot="1">
      <c r="A320" s="65">
        <f t="shared" si="33"/>
        <v>300</v>
      </c>
      <c r="B320" s="83">
        <f t="shared" si="34"/>
        <v>0</v>
      </c>
      <c r="C320" s="83">
        <f t="shared" si="28"/>
        <v>0</v>
      </c>
      <c r="D320" s="83">
        <f t="shared" si="29"/>
        <v>0</v>
      </c>
      <c r="E320" s="84">
        <f t="shared" si="30"/>
        <v>0</v>
      </c>
      <c r="F320" s="83">
        <f t="shared" si="31"/>
        <v>0</v>
      </c>
      <c r="G320" s="63">
        <f t="shared" si="32"/>
        <v>0</v>
      </c>
    </row>
    <row r="321" spans="1:7" ht="13.5" hidden="1" thickBot="1">
      <c r="A321" s="65">
        <f t="shared" si="33"/>
        <v>301</v>
      </c>
      <c r="B321" s="83">
        <f t="shared" si="34"/>
        <v>0</v>
      </c>
      <c r="C321" s="83">
        <f t="shared" si="28"/>
        <v>0</v>
      </c>
      <c r="D321" s="83">
        <f t="shared" si="29"/>
        <v>0</v>
      </c>
      <c r="E321" s="84">
        <f t="shared" si="30"/>
        <v>0</v>
      </c>
      <c r="F321" s="83">
        <f t="shared" si="31"/>
        <v>0</v>
      </c>
      <c r="G321" s="63">
        <f t="shared" si="32"/>
        <v>0</v>
      </c>
    </row>
    <row r="322" spans="1:7" ht="13.5" hidden="1" thickBot="1">
      <c r="A322" s="65">
        <f t="shared" si="33"/>
        <v>302</v>
      </c>
      <c r="B322" s="83">
        <f t="shared" si="34"/>
        <v>0</v>
      </c>
      <c r="C322" s="83">
        <f t="shared" si="28"/>
        <v>0</v>
      </c>
      <c r="D322" s="83">
        <f t="shared" si="29"/>
        <v>0</v>
      </c>
      <c r="E322" s="84">
        <f t="shared" si="30"/>
        <v>0</v>
      </c>
      <c r="F322" s="83">
        <f t="shared" si="31"/>
        <v>0</v>
      </c>
      <c r="G322" s="63">
        <f t="shared" si="32"/>
        <v>0</v>
      </c>
    </row>
    <row r="323" spans="1:7" ht="13.5" hidden="1" thickBot="1">
      <c r="A323" s="65">
        <f t="shared" si="33"/>
        <v>303</v>
      </c>
      <c r="B323" s="83">
        <f t="shared" si="34"/>
        <v>0</v>
      </c>
      <c r="C323" s="83">
        <f t="shared" si="28"/>
        <v>0</v>
      </c>
      <c r="D323" s="83">
        <f t="shared" si="29"/>
        <v>0</v>
      </c>
      <c r="E323" s="84">
        <f t="shared" si="30"/>
        <v>0</v>
      </c>
      <c r="F323" s="83">
        <f t="shared" si="31"/>
        <v>0</v>
      </c>
      <c r="G323" s="63">
        <f t="shared" si="32"/>
        <v>0</v>
      </c>
    </row>
    <row r="324" spans="1:7" ht="13.5" hidden="1" thickBot="1">
      <c r="A324" s="65">
        <f t="shared" si="33"/>
        <v>304</v>
      </c>
      <c r="B324" s="83">
        <f t="shared" si="34"/>
        <v>0</v>
      </c>
      <c r="C324" s="83">
        <f t="shared" si="28"/>
        <v>0</v>
      </c>
      <c r="D324" s="83">
        <f t="shared" si="29"/>
        <v>0</v>
      </c>
      <c r="E324" s="84">
        <f t="shared" si="30"/>
        <v>0</v>
      </c>
      <c r="F324" s="83">
        <f t="shared" si="31"/>
        <v>0</v>
      </c>
      <c r="G324" s="63">
        <f t="shared" si="32"/>
        <v>0</v>
      </c>
    </row>
    <row r="325" spans="1:7" ht="13.5" hidden="1" thickBot="1">
      <c r="A325" s="65">
        <f t="shared" si="33"/>
        <v>305</v>
      </c>
      <c r="B325" s="83">
        <f t="shared" si="34"/>
        <v>0</v>
      </c>
      <c r="C325" s="83">
        <f t="shared" si="28"/>
        <v>0</v>
      </c>
      <c r="D325" s="83">
        <f t="shared" si="29"/>
        <v>0</v>
      </c>
      <c r="E325" s="84">
        <f t="shared" si="30"/>
        <v>0</v>
      </c>
      <c r="F325" s="83">
        <f t="shared" si="31"/>
        <v>0</v>
      </c>
      <c r="G325" s="63">
        <f t="shared" si="32"/>
        <v>0</v>
      </c>
    </row>
    <row r="326" spans="1:7" ht="13.5" hidden="1" thickBot="1">
      <c r="A326" s="65">
        <f t="shared" si="33"/>
        <v>306</v>
      </c>
      <c r="B326" s="83">
        <f t="shared" si="34"/>
        <v>0</v>
      </c>
      <c r="C326" s="83">
        <f t="shared" si="28"/>
        <v>0</v>
      </c>
      <c r="D326" s="83">
        <f t="shared" si="29"/>
        <v>0</v>
      </c>
      <c r="E326" s="84">
        <f t="shared" si="30"/>
        <v>0</v>
      </c>
      <c r="F326" s="83">
        <f t="shared" si="31"/>
        <v>0</v>
      </c>
      <c r="G326" s="63">
        <f t="shared" si="32"/>
        <v>0</v>
      </c>
    </row>
    <row r="327" spans="1:7" ht="13.5" hidden="1" thickBot="1">
      <c r="A327" s="65">
        <f t="shared" si="33"/>
        <v>307</v>
      </c>
      <c r="B327" s="83">
        <f t="shared" si="34"/>
        <v>0</v>
      </c>
      <c r="C327" s="83">
        <f t="shared" si="28"/>
        <v>0</v>
      </c>
      <c r="D327" s="83">
        <f t="shared" si="29"/>
        <v>0</v>
      </c>
      <c r="E327" s="84">
        <f t="shared" si="30"/>
        <v>0</v>
      </c>
      <c r="F327" s="83">
        <f t="shared" si="31"/>
        <v>0</v>
      </c>
      <c r="G327" s="63">
        <f t="shared" si="32"/>
        <v>0</v>
      </c>
    </row>
    <row r="328" spans="1:7" ht="13.5" hidden="1" thickBot="1">
      <c r="A328" s="65">
        <f t="shared" si="33"/>
        <v>308</v>
      </c>
      <c r="B328" s="83">
        <f t="shared" si="34"/>
        <v>0</v>
      </c>
      <c r="C328" s="83">
        <f t="shared" si="28"/>
        <v>0</v>
      </c>
      <c r="D328" s="83">
        <f t="shared" si="29"/>
        <v>0</v>
      </c>
      <c r="E328" s="84">
        <f t="shared" si="30"/>
        <v>0</v>
      </c>
      <c r="F328" s="83">
        <f t="shared" si="31"/>
        <v>0</v>
      </c>
      <c r="G328" s="63">
        <f t="shared" si="32"/>
        <v>0</v>
      </c>
    </row>
    <row r="329" spans="1:7" ht="13.5" hidden="1" thickBot="1">
      <c r="A329" s="65">
        <f t="shared" si="33"/>
        <v>309</v>
      </c>
      <c r="B329" s="83">
        <f t="shared" si="34"/>
        <v>0</v>
      </c>
      <c r="C329" s="83">
        <f t="shared" si="28"/>
        <v>0</v>
      </c>
      <c r="D329" s="83">
        <f t="shared" si="29"/>
        <v>0</v>
      </c>
      <c r="E329" s="84">
        <f t="shared" si="30"/>
        <v>0</v>
      </c>
      <c r="F329" s="83">
        <f t="shared" si="31"/>
        <v>0</v>
      </c>
      <c r="G329" s="63">
        <f t="shared" si="32"/>
        <v>0</v>
      </c>
    </row>
    <row r="330" spans="1:7" ht="13.5" hidden="1" thickBot="1">
      <c r="A330" s="65">
        <f t="shared" si="33"/>
        <v>310</v>
      </c>
      <c r="B330" s="83">
        <f t="shared" si="34"/>
        <v>0</v>
      </c>
      <c r="C330" s="83">
        <f t="shared" si="28"/>
        <v>0</v>
      </c>
      <c r="D330" s="83">
        <f t="shared" si="29"/>
        <v>0</v>
      </c>
      <c r="E330" s="84">
        <f t="shared" si="30"/>
        <v>0</v>
      </c>
      <c r="F330" s="83">
        <f t="shared" si="31"/>
        <v>0</v>
      </c>
      <c r="G330" s="63">
        <f t="shared" si="32"/>
        <v>0</v>
      </c>
    </row>
    <row r="331" spans="1:7" ht="13.5" hidden="1" thickBot="1">
      <c r="A331" s="65">
        <f t="shared" si="33"/>
        <v>311</v>
      </c>
      <c r="B331" s="83">
        <f t="shared" si="34"/>
        <v>0</v>
      </c>
      <c r="C331" s="83">
        <f t="shared" si="28"/>
        <v>0</v>
      </c>
      <c r="D331" s="83">
        <f t="shared" si="29"/>
        <v>0</v>
      </c>
      <c r="E331" s="84">
        <f t="shared" si="30"/>
        <v>0</v>
      </c>
      <c r="F331" s="83">
        <f t="shared" si="31"/>
        <v>0</v>
      </c>
      <c r="G331" s="63">
        <f t="shared" si="32"/>
        <v>0</v>
      </c>
    </row>
    <row r="332" spans="1:7" ht="13.5" hidden="1" thickBot="1">
      <c r="A332" s="65">
        <f t="shared" si="33"/>
        <v>312</v>
      </c>
      <c r="B332" s="83">
        <f t="shared" si="34"/>
        <v>0</v>
      </c>
      <c r="C332" s="83">
        <f t="shared" si="28"/>
        <v>0</v>
      </c>
      <c r="D332" s="83">
        <f t="shared" si="29"/>
        <v>0</v>
      </c>
      <c r="E332" s="84">
        <f t="shared" si="30"/>
        <v>0</v>
      </c>
      <c r="F332" s="83">
        <f t="shared" si="31"/>
        <v>0</v>
      </c>
      <c r="G332" s="63">
        <f t="shared" si="32"/>
        <v>0</v>
      </c>
    </row>
    <row r="333" spans="1:7" ht="13.5" hidden="1" thickBot="1">
      <c r="A333" s="65">
        <f t="shared" si="33"/>
        <v>313</v>
      </c>
      <c r="B333" s="83">
        <f t="shared" si="34"/>
        <v>0</v>
      </c>
      <c r="C333" s="83">
        <f t="shared" si="28"/>
        <v>0</v>
      </c>
      <c r="D333" s="83">
        <f t="shared" si="29"/>
        <v>0</v>
      </c>
      <c r="E333" s="84">
        <f t="shared" si="30"/>
        <v>0</v>
      </c>
      <c r="F333" s="83">
        <f t="shared" si="31"/>
        <v>0</v>
      </c>
      <c r="G333" s="63">
        <f t="shared" si="32"/>
        <v>0</v>
      </c>
    </row>
    <row r="334" spans="1:7" ht="13.5" hidden="1" thickBot="1">
      <c r="A334" s="65">
        <f t="shared" si="33"/>
        <v>314</v>
      </c>
      <c r="B334" s="83">
        <f t="shared" si="34"/>
        <v>0</v>
      </c>
      <c r="C334" s="83">
        <f t="shared" si="28"/>
        <v>0</v>
      </c>
      <c r="D334" s="83">
        <f t="shared" si="29"/>
        <v>0</v>
      </c>
      <c r="E334" s="84">
        <f t="shared" si="30"/>
        <v>0</v>
      </c>
      <c r="F334" s="83">
        <f t="shared" si="31"/>
        <v>0</v>
      </c>
      <c r="G334" s="63">
        <f t="shared" si="32"/>
        <v>0</v>
      </c>
    </row>
    <row r="335" spans="1:7" ht="13.5" hidden="1" thickBot="1">
      <c r="A335" s="65">
        <f t="shared" si="33"/>
        <v>315</v>
      </c>
      <c r="B335" s="83">
        <f t="shared" si="34"/>
        <v>0</v>
      </c>
      <c r="C335" s="83">
        <f t="shared" si="28"/>
        <v>0</v>
      </c>
      <c r="D335" s="83">
        <f t="shared" si="29"/>
        <v>0</v>
      </c>
      <c r="E335" s="84">
        <f t="shared" si="30"/>
        <v>0</v>
      </c>
      <c r="F335" s="83">
        <f t="shared" si="31"/>
        <v>0</v>
      </c>
      <c r="G335" s="63">
        <f t="shared" si="32"/>
        <v>0</v>
      </c>
    </row>
    <row r="336" spans="1:7" ht="13.5" hidden="1" thickBot="1">
      <c r="A336" s="65">
        <f t="shared" si="33"/>
        <v>316</v>
      </c>
      <c r="B336" s="83">
        <f t="shared" si="34"/>
        <v>0</v>
      </c>
      <c r="C336" s="83">
        <f t="shared" si="28"/>
        <v>0</v>
      </c>
      <c r="D336" s="83">
        <f t="shared" si="29"/>
        <v>0</v>
      </c>
      <c r="E336" s="84">
        <f t="shared" si="30"/>
        <v>0</v>
      </c>
      <c r="F336" s="83">
        <f t="shared" si="31"/>
        <v>0</v>
      </c>
      <c r="G336" s="63">
        <f t="shared" si="32"/>
        <v>0</v>
      </c>
    </row>
    <row r="337" spans="1:7" ht="13.5" hidden="1" thickBot="1">
      <c r="A337" s="65">
        <f t="shared" si="33"/>
        <v>317</v>
      </c>
      <c r="B337" s="83">
        <f t="shared" si="34"/>
        <v>0</v>
      </c>
      <c r="C337" s="83">
        <f t="shared" si="28"/>
        <v>0</v>
      </c>
      <c r="D337" s="83">
        <f t="shared" si="29"/>
        <v>0</v>
      </c>
      <c r="E337" s="84">
        <f t="shared" si="30"/>
        <v>0</v>
      </c>
      <c r="F337" s="83">
        <f t="shared" si="31"/>
        <v>0</v>
      </c>
      <c r="G337" s="63">
        <f t="shared" si="32"/>
        <v>0</v>
      </c>
    </row>
    <row r="338" spans="1:7" ht="13.5" hidden="1" thickBot="1">
      <c r="A338" s="65">
        <f t="shared" si="33"/>
        <v>318</v>
      </c>
      <c r="B338" s="83">
        <f t="shared" si="34"/>
        <v>0</v>
      </c>
      <c r="C338" s="83">
        <f t="shared" si="28"/>
        <v>0</v>
      </c>
      <c r="D338" s="83">
        <f t="shared" si="29"/>
        <v>0</v>
      </c>
      <c r="E338" s="84">
        <f t="shared" si="30"/>
        <v>0</v>
      </c>
      <c r="F338" s="83">
        <f t="shared" si="31"/>
        <v>0</v>
      </c>
      <c r="G338" s="63">
        <f t="shared" si="32"/>
        <v>0</v>
      </c>
    </row>
    <row r="339" spans="1:7" ht="13.5" hidden="1" thickBot="1">
      <c r="A339" s="65">
        <f t="shared" si="33"/>
        <v>319</v>
      </c>
      <c r="B339" s="83">
        <f t="shared" si="34"/>
        <v>0</v>
      </c>
      <c r="C339" s="83">
        <f t="shared" si="28"/>
        <v>0</v>
      </c>
      <c r="D339" s="83">
        <f t="shared" si="29"/>
        <v>0</v>
      </c>
      <c r="E339" s="84">
        <f t="shared" si="30"/>
        <v>0</v>
      </c>
      <c r="F339" s="83">
        <f t="shared" si="31"/>
        <v>0</v>
      </c>
      <c r="G339" s="63">
        <f t="shared" si="32"/>
        <v>0</v>
      </c>
    </row>
    <row r="340" spans="1:7" ht="13.5" hidden="1" thickBot="1">
      <c r="A340" s="65">
        <f t="shared" si="33"/>
        <v>320</v>
      </c>
      <c r="B340" s="83">
        <f t="shared" si="34"/>
        <v>0</v>
      </c>
      <c r="C340" s="83">
        <f t="shared" si="28"/>
        <v>0</v>
      </c>
      <c r="D340" s="83">
        <f t="shared" si="29"/>
        <v>0</v>
      </c>
      <c r="E340" s="84">
        <f t="shared" si="30"/>
        <v>0</v>
      </c>
      <c r="F340" s="83">
        <f t="shared" si="31"/>
        <v>0</v>
      </c>
      <c r="G340" s="63">
        <f t="shared" si="32"/>
        <v>0</v>
      </c>
    </row>
    <row r="341" spans="1:7" ht="13.5" hidden="1" thickBot="1">
      <c r="A341" s="65">
        <f t="shared" si="33"/>
        <v>321</v>
      </c>
      <c r="B341" s="83">
        <f t="shared" si="34"/>
        <v>0</v>
      </c>
      <c r="C341" s="83">
        <f aca="true" t="shared" si="35" ref="C341:C380">IF(A341&lt;=$D$9,$D$14*-1,0)</f>
        <v>0</v>
      </c>
      <c r="D341" s="83">
        <f aca="true" t="shared" si="36" ref="D341:D380">IF(A341&gt;$D$9,0,$D$11*-1)</f>
        <v>0</v>
      </c>
      <c r="E341" s="84">
        <f aca="true" t="shared" si="37" ref="E341:E380">B341*$D$10</f>
        <v>0</v>
      </c>
      <c r="F341" s="83">
        <f aca="true" t="shared" si="38" ref="F341:F380">D341-E341</f>
        <v>0</v>
      </c>
      <c r="G341" s="63">
        <f aca="true" t="shared" si="39" ref="G341:G380">B341-F341</f>
        <v>0</v>
      </c>
    </row>
    <row r="342" spans="1:7" ht="13.5" hidden="1" thickBot="1">
      <c r="A342" s="65">
        <f aca="true" t="shared" si="40" ref="A342:A380">A341+1</f>
        <v>322</v>
      </c>
      <c r="B342" s="83">
        <f aca="true" t="shared" si="41" ref="B342:B380">IF(A342&lt;=$D$9,G341,0)</f>
        <v>0</v>
      </c>
      <c r="C342" s="83">
        <f t="shared" si="35"/>
        <v>0</v>
      </c>
      <c r="D342" s="83">
        <f t="shared" si="36"/>
        <v>0</v>
      </c>
      <c r="E342" s="84">
        <f t="shared" si="37"/>
        <v>0</v>
      </c>
      <c r="F342" s="83">
        <f t="shared" si="38"/>
        <v>0</v>
      </c>
      <c r="G342" s="63">
        <f t="shared" si="39"/>
        <v>0</v>
      </c>
    </row>
    <row r="343" spans="1:7" ht="13.5" hidden="1" thickBot="1">
      <c r="A343" s="65">
        <f t="shared" si="40"/>
        <v>323</v>
      </c>
      <c r="B343" s="83">
        <f t="shared" si="41"/>
        <v>0</v>
      </c>
      <c r="C343" s="83">
        <f t="shared" si="35"/>
        <v>0</v>
      </c>
      <c r="D343" s="83">
        <f t="shared" si="36"/>
        <v>0</v>
      </c>
      <c r="E343" s="84">
        <f t="shared" si="37"/>
        <v>0</v>
      </c>
      <c r="F343" s="83">
        <f t="shared" si="38"/>
        <v>0</v>
      </c>
      <c r="G343" s="63">
        <f t="shared" si="39"/>
        <v>0</v>
      </c>
    </row>
    <row r="344" spans="1:7" ht="13.5" hidden="1" thickBot="1">
      <c r="A344" s="65">
        <f t="shared" si="40"/>
        <v>324</v>
      </c>
      <c r="B344" s="83">
        <f t="shared" si="41"/>
        <v>0</v>
      </c>
      <c r="C344" s="83">
        <f t="shared" si="35"/>
        <v>0</v>
      </c>
      <c r="D344" s="83">
        <f t="shared" si="36"/>
        <v>0</v>
      </c>
      <c r="E344" s="84">
        <f t="shared" si="37"/>
        <v>0</v>
      </c>
      <c r="F344" s="83">
        <f t="shared" si="38"/>
        <v>0</v>
      </c>
      <c r="G344" s="63">
        <f t="shared" si="39"/>
        <v>0</v>
      </c>
    </row>
    <row r="345" spans="1:7" ht="13.5" hidden="1" thickBot="1">
      <c r="A345" s="65">
        <f t="shared" si="40"/>
        <v>325</v>
      </c>
      <c r="B345" s="83">
        <f t="shared" si="41"/>
        <v>0</v>
      </c>
      <c r="C345" s="83">
        <f t="shared" si="35"/>
        <v>0</v>
      </c>
      <c r="D345" s="83">
        <f t="shared" si="36"/>
        <v>0</v>
      </c>
      <c r="E345" s="84">
        <f t="shared" si="37"/>
        <v>0</v>
      </c>
      <c r="F345" s="83">
        <f t="shared" si="38"/>
        <v>0</v>
      </c>
      <c r="G345" s="63">
        <f t="shared" si="39"/>
        <v>0</v>
      </c>
    </row>
    <row r="346" spans="1:7" ht="13.5" hidden="1" thickBot="1">
      <c r="A346" s="65">
        <f t="shared" si="40"/>
        <v>326</v>
      </c>
      <c r="B346" s="83">
        <f t="shared" si="41"/>
        <v>0</v>
      </c>
      <c r="C346" s="83">
        <f t="shared" si="35"/>
        <v>0</v>
      </c>
      <c r="D346" s="83">
        <f t="shared" si="36"/>
        <v>0</v>
      </c>
      <c r="E346" s="84">
        <f t="shared" si="37"/>
        <v>0</v>
      </c>
      <c r="F346" s="83">
        <f t="shared" si="38"/>
        <v>0</v>
      </c>
      <c r="G346" s="63">
        <f t="shared" si="39"/>
        <v>0</v>
      </c>
    </row>
    <row r="347" spans="1:7" ht="13.5" hidden="1" thickBot="1">
      <c r="A347" s="65">
        <f t="shared" si="40"/>
        <v>327</v>
      </c>
      <c r="B347" s="83">
        <f t="shared" si="41"/>
        <v>0</v>
      </c>
      <c r="C347" s="83">
        <f t="shared" si="35"/>
        <v>0</v>
      </c>
      <c r="D347" s="83">
        <f t="shared" si="36"/>
        <v>0</v>
      </c>
      <c r="E347" s="84">
        <f t="shared" si="37"/>
        <v>0</v>
      </c>
      <c r="F347" s="83">
        <f t="shared" si="38"/>
        <v>0</v>
      </c>
      <c r="G347" s="63">
        <f t="shared" si="39"/>
        <v>0</v>
      </c>
    </row>
    <row r="348" spans="1:7" ht="13.5" hidden="1" thickBot="1">
      <c r="A348" s="65">
        <f t="shared" si="40"/>
        <v>328</v>
      </c>
      <c r="B348" s="83">
        <f t="shared" si="41"/>
        <v>0</v>
      </c>
      <c r="C348" s="83">
        <f t="shared" si="35"/>
        <v>0</v>
      </c>
      <c r="D348" s="83">
        <f t="shared" si="36"/>
        <v>0</v>
      </c>
      <c r="E348" s="84">
        <f t="shared" si="37"/>
        <v>0</v>
      </c>
      <c r="F348" s="83">
        <f t="shared" si="38"/>
        <v>0</v>
      </c>
      <c r="G348" s="63">
        <f t="shared" si="39"/>
        <v>0</v>
      </c>
    </row>
    <row r="349" spans="1:7" ht="13.5" hidden="1" thickBot="1">
      <c r="A349" s="65">
        <f t="shared" si="40"/>
        <v>329</v>
      </c>
      <c r="B349" s="83">
        <f t="shared" si="41"/>
        <v>0</v>
      </c>
      <c r="C349" s="83">
        <f t="shared" si="35"/>
        <v>0</v>
      </c>
      <c r="D349" s="83">
        <f t="shared" si="36"/>
        <v>0</v>
      </c>
      <c r="E349" s="84">
        <f t="shared" si="37"/>
        <v>0</v>
      </c>
      <c r="F349" s="83">
        <f t="shared" si="38"/>
        <v>0</v>
      </c>
      <c r="G349" s="63">
        <f t="shared" si="39"/>
        <v>0</v>
      </c>
    </row>
    <row r="350" spans="1:7" ht="13.5" hidden="1" thickBot="1">
      <c r="A350" s="65">
        <f t="shared" si="40"/>
        <v>330</v>
      </c>
      <c r="B350" s="83">
        <f t="shared" si="41"/>
        <v>0</v>
      </c>
      <c r="C350" s="83">
        <f t="shared" si="35"/>
        <v>0</v>
      </c>
      <c r="D350" s="83">
        <f t="shared" si="36"/>
        <v>0</v>
      </c>
      <c r="E350" s="84">
        <f t="shared" si="37"/>
        <v>0</v>
      </c>
      <c r="F350" s="83">
        <f t="shared" si="38"/>
        <v>0</v>
      </c>
      <c r="G350" s="63">
        <f t="shared" si="39"/>
        <v>0</v>
      </c>
    </row>
    <row r="351" spans="1:7" ht="13.5" hidden="1" thickBot="1">
      <c r="A351" s="65">
        <f t="shared" si="40"/>
        <v>331</v>
      </c>
      <c r="B351" s="83">
        <f t="shared" si="41"/>
        <v>0</v>
      </c>
      <c r="C351" s="83">
        <f t="shared" si="35"/>
        <v>0</v>
      </c>
      <c r="D351" s="83">
        <f t="shared" si="36"/>
        <v>0</v>
      </c>
      <c r="E351" s="84">
        <f t="shared" si="37"/>
        <v>0</v>
      </c>
      <c r="F351" s="83">
        <f t="shared" si="38"/>
        <v>0</v>
      </c>
      <c r="G351" s="63">
        <f t="shared" si="39"/>
        <v>0</v>
      </c>
    </row>
    <row r="352" spans="1:7" ht="13.5" hidden="1" thickBot="1">
      <c r="A352" s="65">
        <f t="shared" si="40"/>
        <v>332</v>
      </c>
      <c r="B352" s="83">
        <f t="shared" si="41"/>
        <v>0</v>
      </c>
      <c r="C352" s="83">
        <f t="shared" si="35"/>
        <v>0</v>
      </c>
      <c r="D352" s="83">
        <f t="shared" si="36"/>
        <v>0</v>
      </c>
      <c r="E352" s="84">
        <f t="shared" si="37"/>
        <v>0</v>
      </c>
      <c r="F352" s="83">
        <f t="shared" si="38"/>
        <v>0</v>
      </c>
      <c r="G352" s="63">
        <f t="shared" si="39"/>
        <v>0</v>
      </c>
    </row>
    <row r="353" spans="1:7" ht="13.5" hidden="1" thickBot="1">
      <c r="A353" s="65">
        <f t="shared" si="40"/>
        <v>333</v>
      </c>
      <c r="B353" s="83">
        <f t="shared" si="41"/>
        <v>0</v>
      </c>
      <c r="C353" s="83">
        <f t="shared" si="35"/>
        <v>0</v>
      </c>
      <c r="D353" s="83">
        <f t="shared" si="36"/>
        <v>0</v>
      </c>
      <c r="E353" s="84">
        <f t="shared" si="37"/>
        <v>0</v>
      </c>
      <c r="F353" s="83">
        <f t="shared" si="38"/>
        <v>0</v>
      </c>
      <c r="G353" s="63">
        <f t="shared" si="39"/>
        <v>0</v>
      </c>
    </row>
    <row r="354" spans="1:7" ht="13.5" hidden="1" thickBot="1">
      <c r="A354" s="65">
        <f t="shared" si="40"/>
        <v>334</v>
      </c>
      <c r="B354" s="83">
        <f t="shared" si="41"/>
        <v>0</v>
      </c>
      <c r="C354" s="83">
        <f t="shared" si="35"/>
        <v>0</v>
      </c>
      <c r="D354" s="83">
        <f t="shared" si="36"/>
        <v>0</v>
      </c>
      <c r="E354" s="84">
        <f t="shared" si="37"/>
        <v>0</v>
      </c>
      <c r="F354" s="83">
        <f t="shared" si="38"/>
        <v>0</v>
      </c>
      <c r="G354" s="63">
        <f t="shared" si="39"/>
        <v>0</v>
      </c>
    </row>
    <row r="355" spans="1:7" ht="13.5" hidden="1" thickBot="1">
      <c r="A355" s="65">
        <f t="shared" si="40"/>
        <v>335</v>
      </c>
      <c r="B355" s="83">
        <f t="shared" si="41"/>
        <v>0</v>
      </c>
      <c r="C355" s="83">
        <f t="shared" si="35"/>
        <v>0</v>
      </c>
      <c r="D355" s="83">
        <f t="shared" si="36"/>
        <v>0</v>
      </c>
      <c r="E355" s="84">
        <f t="shared" si="37"/>
        <v>0</v>
      </c>
      <c r="F355" s="83">
        <f t="shared" si="38"/>
        <v>0</v>
      </c>
      <c r="G355" s="63">
        <f t="shared" si="39"/>
        <v>0</v>
      </c>
    </row>
    <row r="356" spans="1:7" ht="13.5" hidden="1" thickBot="1">
      <c r="A356" s="65">
        <f t="shared" si="40"/>
        <v>336</v>
      </c>
      <c r="B356" s="83">
        <f t="shared" si="41"/>
        <v>0</v>
      </c>
      <c r="C356" s="83">
        <f t="shared" si="35"/>
        <v>0</v>
      </c>
      <c r="D356" s="83">
        <f t="shared" si="36"/>
        <v>0</v>
      </c>
      <c r="E356" s="84">
        <f t="shared" si="37"/>
        <v>0</v>
      </c>
      <c r="F356" s="83">
        <f t="shared" si="38"/>
        <v>0</v>
      </c>
      <c r="G356" s="63">
        <f t="shared" si="39"/>
        <v>0</v>
      </c>
    </row>
    <row r="357" spans="1:7" ht="13.5" hidden="1" thickBot="1">
      <c r="A357" s="65">
        <f t="shared" si="40"/>
        <v>337</v>
      </c>
      <c r="B357" s="83">
        <f t="shared" si="41"/>
        <v>0</v>
      </c>
      <c r="C357" s="83">
        <f t="shared" si="35"/>
        <v>0</v>
      </c>
      <c r="D357" s="83">
        <f t="shared" si="36"/>
        <v>0</v>
      </c>
      <c r="E357" s="84">
        <f t="shared" si="37"/>
        <v>0</v>
      </c>
      <c r="F357" s="83">
        <f t="shared" si="38"/>
        <v>0</v>
      </c>
      <c r="G357" s="63">
        <f t="shared" si="39"/>
        <v>0</v>
      </c>
    </row>
    <row r="358" spans="1:7" ht="13.5" hidden="1" thickBot="1">
      <c r="A358" s="65">
        <f t="shared" si="40"/>
        <v>338</v>
      </c>
      <c r="B358" s="83">
        <f t="shared" si="41"/>
        <v>0</v>
      </c>
      <c r="C358" s="83">
        <f t="shared" si="35"/>
        <v>0</v>
      </c>
      <c r="D358" s="83">
        <f t="shared" si="36"/>
        <v>0</v>
      </c>
      <c r="E358" s="84">
        <f t="shared" si="37"/>
        <v>0</v>
      </c>
      <c r="F358" s="83">
        <f t="shared" si="38"/>
        <v>0</v>
      </c>
      <c r="G358" s="63">
        <f t="shared" si="39"/>
        <v>0</v>
      </c>
    </row>
    <row r="359" spans="1:7" ht="13.5" hidden="1" thickBot="1">
      <c r="A359" s="65">
        <f t="shared" si="40"/>
        <v>339</v>
      </c>
      <c r="B359" s="83">
        <f t="shared" si="41"/>
        <v>0</v>
      </c>
      <c r="C359" s="83">
        <f t="shared" si="35"/>
        <v>0</v>
      </c>
      <c r="D359" s="83">
        <f t="shared" si="36"/>
        <v>0</v>
      </c>
      <c r="E359" s="84">
        <f t="shared" si="37"/>
        <v>0</v>
      </c>
      <c r="F359" s="83">
        <f t="shared" si="38"/>
        <v>0</v>
      </c>
      <c r="G359" s="63">
        <f t="shared" si="39"/>
        <v>0</v>
      </c>
    </row>
    <row r="360" spans="1:7" ht="13.5" hidden="1" thickBot="1">
      <c r="A360" s="65">
        <f t="shared" si="40"/>
        <v>340</v>
      </c>
      <c r="B360" s="83">
        <f t="shared" si="41"/>
        <v>0</v>
      </c>
      <c r="C360" s="83">
        <f t="shared" si="35"/>
        <v>0</v>
      </c>
      <c r="D360" s="83">
        <f t="shared" si="36"/>
        <v>0</v>
      </c>
      <c r="E360" s="84">
        <f t="shared" si="37"/>
        <v>0</v>
      </c>
      <c r="F360" s="83">
        <f t="shared" si="38"/>
        <v>0</v>
      </c>
      <c r="G360" s="63">
        <f t="shared" si="39"/>
        <v>0</v>
      </c>
    </row>
    <row r="361" spans="1:7" ht="13.5" hidden="1" thickBot="1">
      <c r="A361" s="65">
        <f t="shared" si="40"/>
        <v>341</v>
      </c>
      <c r="B361" s="83">
        <f t="shared" si="41"/>
        <v>0</v>
      </c>
      <c r="C361" s="83">
        <f t="shared" si="35"/>
        <v>0</v>
      </c>
      <c r="D361" s="83">
        <f t="shared" si="36"/>
        <v>0</v>
      </c>
      <c r="E361" s="84">
        <f t="shared" si="37"/>
        <v>0</v>
      </c>
      <c r="F361" s="83">
        <f t="shared" si="38"/>
        <v>0</v>
      </c>
      <c r="G361" s="63">
        <f t="shared" si="39"/>
        <v>0</v>
      </c>
    </row>
    <row r="362" spans="1:7" ht="13.5" hidden="1" thickBot="1">
      <c r="A362" s="65">
        <f t="shared" si="40"/>
        <v>342</v>
      </c>
      <c r="B362" s="83">
        <f t="shared" si="41"/>
        <v>0</v>
      </c>
      <c r="C362" s="83">
        <f t="shared" si="35"/>
        <v>0</v>
      </c>
      <c r="D362" s="83">
        <f t="shared" si="36"/>
        <v>0</v>
      </c>
      <c r="E362" s="84">
        <f t="shared" si="37"/>
        <v>0</v>
      </c>
      <c r="F362" s="83">
        <f t="shared" si="38"/>
        <v>0</v>
      </c>
      <c r="G362" s="63">
        <f t="shared" si="39"/>
        <v>0</v>
      </c>
    </row>
    <row r="363" spans="1:7" ht="13.5" hidden="1" thickBot="1">
      <c r="A363" s="65">
        <f t="shared" si="40"/>
        <v>343</v>
      </c>
      <c r="B363" s="83">
        <f t="shared" si="41"/>
        <v>0</v>
      </c>
      <c r="C363" s="83">
        <f t="shared" si="35"/>
        <v>0</v>
      </c>
      <c r="D363" s="83">
        <f t="shared" si="36"/>
        <v>0</v>
      </c>
      <c r="E363" s="84">
        <f t="shared" si="37"/>
        <v>0</v>
      </c>
      <c r="F363" s="83">
        <f t="shared" si="38"/>
        <v>0</v>
      </c>
      <c r="G363" s="63">
        <f t="shared" si="39"/>
        <v>0</v>
      </c>
    </row>
    <row r="364" spans="1:7" ht="13.5" hidden="1" thickBot="1">
      <c r="A364" s="65">
        <f t="shared" si="40"/>
        <v>344</v>
      </c>
      <c r="B364" s="83">
        <f t="shared" si="41"/>
        <v>0</v>
      </c>
      <c r="C364" s="83">
        <f t="shared" si="35"/>
        <v>0</v>
      </c>
      <c r="D364" s="83">
        <f t="shared" si="36"/>
        <v>0</v>
      </c>
      <c r="E364" s="84">
        <f t="shared" si="37"/>
        <v>0</v>
      </c>
      <c r="F364" s="83">
        <f t="shared" si="38"/>
        <v>0</v>
      </c>
      <c r="G364" s="63">
        <f t="shared" si="39"/>
        <v>0</v>
      </c>
    </row>
    <row r="365" spans="1:7" ht="13.5" hidden="1" thickBot="1">
      <c r="A365" s="65">
        <f t="shared" si="40"/>
        <v>345</v>
      </c>
      <c r="B365" s="83">
        <f t="shared" si="41"/>
        <v>0</v>
      </c>
      <c r="C365" s="83">
        <f t="shared" si="35"/>
        <v>0</v>
      </c>
      <c r="D365" s="83">
        <f t="shared" si="36"/>
        <v>0</v>
      </c>
      <c r="E365" s="84">
        <f t="shared" si="37"/>
        <v>0</v>
      </c>
      <c r="F365" s="83">
        <f t="shared" si="38"/>
        <v>0</v>
      </c>
      <c r="G365" s="63">
        <f t="shared" si="39"/>
        <v>0</v>
      </c>
    </row>
    <row r="366" spans="1:7" ht="13.5" hidden="1" thickBot="1">
      <c r="A366" s="65">
        <f t="shared" si="40"/>
        <v>346</v>
      </c>
      <c r="B366" s="83">
        <f t="shared" si="41"/>
        <v>0</v>
      </c>
      <c r="C366" s="83">
        <f t="shared" si="35"/>
        <v>0</v>
      </c>
      <c r="D366" s="83">
        <f t="shared" si="36"/>
        <v>0</v>
      </c>
      <c r="E366" s="84">
        <f t="shared" si="37"/>
        <v>0</v>
      </c>
      <c r="F366" s="83">
        <f t="shared" si="38"/>
        <v>0</v>
      </c>
      <c r="G366" s="63">
        <f t="shared" si="39"/>
        <v>0</v>
      </c>
    </row>
    <row r="367" spans="1:7" ht="13.5" hidden="1" thickBot="1">
      <c r="A367" s="65">
        <f t="shared" si="40"/>
        <v>347</v>
      </c>
      <c r="B367" s="83">
        <f t="shared" si="41"/>
        <v>0</v>
      </c>
      <c r="C367" s="83">
        <f t="shared" si="35"/>
        <v>0</v>
      </c>
      <c r="D367" s="83">
        <f t="shared" si="36"/>
        <v>0</v>
      </c>
      <c r="E367" s="84">
        <f t="shared" si="37"/>
        <v>0</v>
      </c>
      <c r="F367" s="83">
        <f t="shared" si="38"/>
        <v>0</v>
      </c>
      <c r="G367" s="63">
        <f t="shared" si="39"/>
        <v>0</v>
      </c>
    </row>
    <row r="368" spans="1:7" ht="13.5" hidden="1" thickBot="1">
      <c r="A368" s="65">
        <f t="shared" si="40"/>
        <v>348</v>
      </c>
      <c r="B368" s="83">
        <f t="shared" si="41"/>
        <v>0</v>
      </c>
      <c r="C368" s="83">
        <f t="shared" si="35"/>
        <v>0</v>
      </c>
      <c r="D368" s="83">
        <f t="shared" si="36"/>
        <v>0</v>
      </c>
      <c r="E368" s="84">
        <f t="shared" si="37"/>
        <v>0</v>
      </c>
      <c r="F368" s="83">
        <f t="shared" si="38"/>
        <v>0</v>
      </c>
      <c r="G368" s="63">
        <f t="shared" si="39"/>
        <v>0</v>
      </c>
    </row>
    <row r="369" spans="1:7" ht="13.5" hidden="1" thickBot="1">
      <c r="A369" s="65">
        <f t="shared" si="40"/>
        <v>349</v>
      </c>
      <c r="B369" s="83">
        <f t="shared" si="41"/>
        <v>0</v>
      </c>
      <c r="C369" s="83">
        <f t="shared" si="35"/>
        <v>0</v>
      </c>
      <c r="D369" s="83">
        <f t="shared" si="36"/>
        <v>0</v>
      </c>
      <c r="E369" s="84">
        <f t="shared" si="37"/>
        <v>0</v>
      </c>
      <c r="F369" s="83">
        <f t="shared" si="38"/>
        <v>0</v>
      </c>
      <c r="G369" s="63">
        <f t="shared" si="39"/>
        <v>0</v>
      </c>
    </row>
    <row r="370" spans="1:7" ht="13.5" hidden="1" thickBot="1">
      <c r="A370" s="65">
        <f t="shared" si="40"/>
        <v>350</v>
      </c>
      <c r="B370" s="83">
        <f t="shared" si="41"/>
        <v>0</v>
      </c>
      <c r="C370" s="83">
        <f t="shared" si="35"/>
        <v>0</v>
      </c>
      <c r="D370" s="83">
        <f t="shared" si="36"/>
        <v>0</v>
      </c>
      <c r="E370" s="84">
        <f t="shared" si="37"/>
        <v>0</v>
      </c>
      <c r="F370" s="83">
        <f t="shared" si="38"/>
        <v>0</v>
      </c>
      <c r="G370" s="63">
        <f t="shared" si="39"/>
        <v>0</v>
      </c>
    </row>
    <row r="371" spans="1:7" ht="13.5" hidden="1" thickBot="1">
      <c r="A371" s="65">
        <f t="shared" si="40"/>
        <v>351</v>
      </c>
      <c r="B371" s="83">
        <f t="shared" si="41"/>
        <v>0</v>
      </c>
      <c r="C371" s="83">
        <f t="shared" si="35"/>
        <v>0</v>
      </c>
      <c r="D371" s="83">
        <f t="shared" si="36"/>
        <v>0</v>
      </c>
      <c r="E371" s="84">
        <f t="shared" si="37"/>
        <v>0</v>
      </c>
      <c r="F371" s="83">
        <f t="shared" si="38"/>
        <v>0</v>
      </c>
      <c r="G371" s="63">
        <f t="shared" si="39"/>
        <v>0</v>
      </c>
    </row>
    <row r="372" spans="1:7" ht="13.5" hidden="1" thickBot="1">
      <c r="A372" s="65">
        <f t="shared" si="40"/>
        <v>352</v>
      </c>
      <c r="B372" s="83">
        <f t="shared" si="41"/>
        <v>0</v>
      </c>
      <c r="C372" s="83">
        <f t="shared" si="35"/>
        <v>0</v>
      </c>
      <c r="D372" s="83">
        <f t="shared" si="36"/>
        <v>0</v>
      </c>
      <c r="E372" s="84">
        <f t="shared" si="37"/>
        <v>0</v>
      </c>
      <c r="F372" s="83">
        <f t="shared" si="38"/>
        <v>0</v>
      </c>
      <c r="G372" s="63">
        <f t="shared" si="39"/>
        <v>0</v>
      </c>
    </row>
    <row r="373" spans="1:7" ht="13.5" hidden="1" thickBot="1">
      <c r="A373" s="65">
        <f t="shared" si="40"/>
        <v>353</v>
      </c>
      <c r="B373" s="83">
        <f t="shared" si="41"/>
        <v>0</v>
      </c>
      <c r="C373" s="83">
        <f t="shared" si="35"/>
        <v>0</v>
      </c>
      <c r="D373" s="83">
        <f t="shared" si="36"/>
        <v>0</v>
      </c>
      <c r="E373" s="84">
        <f t="shared" si="37"/>
        <v>0</v>
      </c>
      <c r="F373" s="83">
        <f t="shared" si="38"/>
        <v>0</v>
      </c>
      <c r="G373" s="63">
        <f t="shared" si="39"/>
        <v>0</v>
      </c>
    </row>
    <row r="374" spans="1:7" ht="13.5" hidden="1" thickBot="1">
      <c r="A374" s="65">
        <f t="shared" si="40"/>
        <v>354</v>
      </c>
      <c r="B374" s="83">
        <f t="shared" si="41"/>
        <v>0</v>
      </c>
      <c r="C374" s="83">
        <f t="shared" si="35"/>
        <v>0</v>
      </c>
      <c r="D374" s="83">
        <f t="shared" si="36"/>
        <v>0</v>
      </c>
      <c r="E374" s="84">
        <f t="shared" si="37"/>
        <v>0</v>
      </c>
      <c r="F374" s="83">
        <f t="shared" si="38"/>
        <v>0</v>
      </c>
      <c r="G374" s="63">
        <f t="shared" si="39"/>
        <v>0</v>
      </c>
    </row>
    <row r="375" spans="1:7" ht="13.5" hidden="1" thickBot="1">
      <c r="A375" s="65">
        <f t="shared" si="40"/>
        <v>355</v>
      </c>
      <c r="B375" s="83">
        <f t="shared" si="41"/>
        <v>0</v>
      </c>
      <c r="C375" s="83">
        <f t="shared" si="35"/>
        <v>0</v>
      </c>
      <c r="D375" s="83">
        <f t="shared" si="36"/>
        <v>0</v>
      </c>
      <c r="E375" s="84">
        <f t="shared" si="37"/>
        <v>0</v>
      </c>
      <c r="F375" s="83">
        <f t="shared" si="38"/>
        <v>0</v>
      </c>
      <c r="G375" s="63">
        <f t="shared" si="39"/>
        <v>0</v>
      </c>
    </row>
    <row r="376" spans="1:7" ht="13.5" hidden="1" thickBot="1">
      <c r="A376" s="65">
        <f t="shared" si="40"/>
        <v>356</v>
      </c>
      <c r="B376" s="83">
        <f t="shared" si="41"/>
        <v>0</v>
      </c>
      <c r="C376" s="83">
        <f t="shared" si="35"/>
        <v>0</v>
      </c>
      <c r="D376" s="83">
        <f t="shared" si="36"/>
        <v>0</v>
      </c>
      <c r="E376" s="84">
        <f t="shared" si="37"/>
        <v>0</v>
      </c>
      <c r="F376" s="83">
        <f t="shared" si="38"/>
        <v>0</v>
      </c>
      <c r="G376" s="63">
        <f t="shared" si="39"/>
        <v>0</v>
      </c>
    </row>
    <row r="377" spans="1:7" ht="13.5" hidden="1" thickBot="1">
      <c r="A377" s="65">
        <f t="shared" si="40"/>
        <v>357</v>
      </c>
      <c r="B377" s="83">
        <f t="shared" si="41"/>
        <v>0</v>
      </c>
      <c r="C377" s="83">
        <f t="shared" si="35"/>
        <v>0</v>
      </c>
      <c r="D377" s="83">
        <f t="shared" si="36"/>
        <v>0</v>
      </c>
      <c r="E377" s="84">
        <f t="shared" si="37"/>
        <v>0</v>
      </c>
      <c r="F377" s="83">
        <f t="shared" si="38"/>
        <v>0</v>
      </c>
      <c r="G377" s="63">
        <f t="shared" si="39"/>
        <v>0</v>
      </c>
    </row>
    <row r="378" spans="1:7" ht="13.5" hidden="1" thickBot="1">
      <c r="A378" s="65">
        <f t="shared" si="40"/>
        <v>358</v>
      </c>
      <c r="B378" s="83">
        <f t="shared" si="41"/>
        <v>0</v>
      </c>
      <c r="C378" s="83">
        <f t="shared" si="35"/>
        <v>0</v>
      </c>
      <c r="D378" s="83">
        <f t="shared" si="36"/>
        <v>0</v>
      </c>
      <c r="E378" s="84">
        <f t="shared" si="37"/>
        <v>0</v>
      </c>
      <c r="F378" s="83">
        <f t="shared" si="38"/>
        <v>0</v>
      </c>
      <c r="G378" s="63">
        <f t="shared" si="39"/>
        <v>0</v>
      </c>
    </row>
    <row r="379" spans="1:7" ht="13.5" hidden="1" thickBot="1">
      <c r="A379" s="65">
        <f t="shared" si="40"/>
        <v>359</v>
      </c>
      <c r="B379" s="83">
        <f t="shared" si="41"/>
        <v>0</v>
      </c>
      <c r="C379" s="83">
        <f t="shared" si="35"/>
        <v>0</v>
      </c>
      <c r="D379" s="83">
        <f t="shared" si="36"/>
        <v>0</v>
      </c>
      <c r="E379" s="84">
        <f t="shared" si="37"/>
        <v>0</v>
      </c>
      <c r="F379" s="83">
        <f t="shared" si="38"/>
        <v>0</v>
      </c>
      <c r="G379" s="63">
        <f t="shared" si="39"/>
        <v>0</v>
      </c>
    </row>
    <row r="380" spans="1:7" ht="13.5" hidden="1" thickBot="1">
      <c r="A380" s="65">
        <f t="shared" si="40"/>
        <v>360</v>
      </c>
      <c r="B380" s="83">
        <f t="shared" si="41"/>
        <v>0</v>
      </c>
      <c r="C380" s="83">
        <f t="shared" si="35"/>
        <v>0</v>
      </c>
      <c r="D380" s="83">
        <f t="shared" si="36"/>
        <v>0</v>
      </c>
      <c r="E380" s="84">
        <f t="shared" si="37"/>
        <v>0</v>
      </c>
      <c r="F380" s="83">
        <f t="shared" si="38"/>
        <v>0</v>
      </c>
      <c r="G380" s="63">
        <f t="shared" si="39"/>
        <v>0</v>
      </c>
    </row>
    <row r="381" spans="1:7" ht="13.5" thickBot="1">
      <c r="A381" s="85" t="s">
        <v>53</v>
      </c>
      <c r="B381" s="86"/>
      <c r="C381" s="86">
        <f>SUM(C21:C380)</f>
        <v>13964154.63752191</v>
      </c>
      <c r="D381" s="86">
        <f>SUM(D21:D380)</f>
        <v>13964154.63752191</v>
      </c>
      <c r="E381" s="86">
        <f>SUM(E21:E380)</f>
        <v>1964154.637521891</v>
      </c>
      <c r="F381" s="86">
        <f>SUM(F21:F380)</f>
        <v>12000000.000000015</v>
      </c>
      <c r="G381" s="87"/>
    </row>
    <row r="382" spans="1:7" ht="12.75">
      <c r="A382" s="2"/>
      <c r="B382" s="83"/>
      <c r="C382" s="83"/>
      <c r="D382" s="83"/>
      <c r="E382" s="84"/>
      <c r="F382" s="83"/>
      <c r="G382" s="83"/>
    </row>
    <row r="383" ht="12.75">
      <c r="A383" s="2"/>
    </row>
    <row r="384" ht="12.75">
      <c r="A384" s="2"/>
    </row>
    <row r="385" ht="12.75">
      <c r="A385" s="2"/>
    </row>
    <row r="386" ht="12.75">
      <c r="A386" s="2"/>
    </row>
    <row r="387" ht="12.75">
      <c r="A387" s="2"/>
    </row>
  </sheetData>
  <sheetProtection/>
  <mergeCells count="16">
    <mergeCell ref="A1:G1"/>
    <mergeCell ref="A2:C2"/>
    <mergeCell ref="A3:C3"/>
    <mergeCell ref="A4:C4"/>
    <mergeCell ref="A5:C5"/>
    <mergeCell ref="A6:C6"/>
    <mergeCell ref="A13:D13"/>
    <mergeCell ref="A16:C16"/>
    <mergeCell ref="E16:G16"/>
    <mergeCell ref="A17:D17"/>
    <mergeCell ref="A7:C7"/>
    <mergeCell ref="A8:C8"/>
    <mergeCell ref="A9:C9"/>
    <mergeCell ref="A10:C10"/>
    <mergeCell ref="A11:C11"/>
    <mergeCell ref="A12:C12"/>
  </mergeCells>
  <printOptions/>
  <pageMargins left="0.5905511811023623" right="0.3937007874015748" top="0.3937007874015748" bottom="0.3937007874015748" header="0.5118110236220472" footer="0.5118110236220472"/>
  <pageSetup fitToHeight="1" fitToWidth="1" horizontalDpi="360" verticalDpi="360" orientation="portrait" paperSize="9" scale="97"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30"/>
  <sheetViews>
    <sheetView zoomScale="140" zoomScaleNormal="140" zoomScalePageLayoutView="0" workbookViewId="0" topLeftCell="A1">
      <selection activeCell="A4" sqref="A4:C5"/>
    </sheetView>
  </sheetViews>
  <sheetFormatPr defaultColWidth="9.140625" defaultRowHeight="12.75"/>
  <cols>
    <col min="1" max="1" width="21.7109375" style="0" customWidth="1"/>
    <col min="2" max="2" width="5.28125" style="0" customWidth="1"/>
    <col min="3" max="3" width="3.28125" style="0" customWidth="1"/>
    <col min="4" max="4" width="19.7109375" style="0" customWidth="1"/>
    <col min="5" max="5" width="9.7109375" style="0" customWidth="1"/>
    <col min="6" max="6" width="4.28125" style="0" customWidth="1"/>
    <col min="7" max="7" width="22.00390625" style="0" customWidth="1"/>
  </cols>
  <sheetData>
    <row r="1" spans="1:7" ht="50.25" customHeight="1">
      <c r="A1" s="223" t="s">
        <v>54</v>
      </c>
      <c r="B1" s="224"/>
      <c r="C1" s="224"/>
      <c r="D1" s="224"/>
      <c r="E1" s="224"/>
      <c r="F1" s="224"/>
      <c r="G1" s="224"/>
    </row>
    <row r="2" spans="1:7" ht="54.75" customHeight="1">
      <c r="A2" s="225" t="s">
        <v>55</v>
      </c>
      <c r="B2" s="225"/>
      <c r="C2" s="225"/>
      <c r="D2" s="225"/>
      <c r="E2" s="225"/>
      <c r="F2" s="225"/>
      <c r="G2" s="225"/>
    </row>
    <row r="3" spans="1:7" ht="20.25" customHeight="1">
      <c r="A3" s="223" t="s">
        <v>56</v>
      </c>
      <c r="B3" s="223"/>
      <c r="C3" s="223"/>
      <c r="D3" s="223"/>
      <c r="E3" s="223"/>
      <c r="F3" s="223"/>
      <c r="G3" s="223"/>
    </row>
    <row r="4" spans="1:7" ht="42" customHeight="1" thickBot="1">
      <c r="A4" s="226" t="s">
        <v>57</v>
      </c>
      <c r="B4" s="210" t="s">
        <v>58</v>
      </c>
      <c r="C4" s="90"/>
      <c r="D4" s="91" t="s">
        <v>59</v>
      </c>
      <c r="E4" s="92" t="s">
        <v>60</v>
      </c>
      <c r="F4" s="218" t="s">
        <v>61</v>
      </c>
      <c r="G4" s="219" t="s">
        <v>62</v>
      </c>
    </row>
    <row r="5" spans="1:7" ht="27.75" customHeight="1">
      <c r="A5" s="227"/>
      <c r="B5" s="210"/>
      <c r="C5" s="90"/>
      <c r="D5" s="214" t="s">
        <v>63</v>
      </c>
      <c r="E5" s="214"/>
      <c r="F5" s="218"/>
      <c r="G5" s="219"/>
    </row>
    <row r="6" spans="1:7" ht="39" customHeight="1" thickBot="1">
      <c r="A6" s="220">
        <f>'Effektiv rente annuitetslån'!D2</f>
        <v>12000000</v>
      </c>
      <c r="B6" s="210" t="s">
        <v>58</v>
      </c>
      <c r="C6" s="90"/>
      <c r="D6" s="91" t="str">
        <f>CONCATENATE("1-(1+",D7,")")</f>
        <v>1-(1+0,0125)</v>
      </c>
      <c r="E6" s="95">
        <f>-'Effektiv rente annuitetslån'!D9</f>
        <v>-24</v>
      </c>
      <c r="F6" s="218" t="s">
        <v>61</v>
      </c>
      <c r="G6" s="219" t="s">
        <v>62</v>
      </c>
    </row>
    <row r="7" spans="1:7" ht="20.25" customHeight="1">
      <c r="A7" s="217"/>
      <c r="B7" s="210"/>
      <c r="C7" s="90"/>
      <c r="D7" s="221">
        <f>'Effektiv rente annuitetslån'!D10</f>
        <v>0.0125</v>
      </c>
      <c r="E7" s="221"/>
      <c r="F7" s="218"/>
      <c r="G7" s="219"/>
    </row>
    <row r="8" spans="1:7" ht="30" customHeight="1">
      <c r="A8" s="96">
        <f>A6</f>
        <v>12000000</v>
      </c>
      <c r="B8" s="90" t="s">
        <v>58</v>
      </c>
      <c r="C8" s="90"/>
      <c r="D8" s="222">
        <f>ROUNDUP(A6/'Effektiv rente annuitetslån'!D11*-1,6)</f>
        <v>20.624235000000002</v>
      </c>
      <c r="E8" s="222"/>
      <c r="F8" s="93" t="s">
        <v>61</v>
      </c>
      <c r="G8" s="94" t="s">
        <v>62</v>
      </c>
    </row>
    <row r="9" spans="1:7" ht="33.75" customHeight="1">
      <c r="A9" s="97" t="s">
        <v>62</v>
      </c>
      <c r="B9" s="90" t="s">
        <v>58</v>
      </c>
      <c r="C9" s="90"/>
      <c r="D9" s="98">
        <f>'Effektiv rente annuitetslån'!D11*-1</f>
        <v>581839.7765634127</v>
      </c>
      <c r="E9" s="98"/>
      <c r="F9" s="98"/>
      <c r="G9" s="98"/>
    </row>
    <row r="10" spans="1:7" ht="23.25" customHeight="1">
      <c r="A10" s="215" t="s">
        <v>64</v>
      </c>
      <c r="B10" s="215"/>
      <c r="C10" s="215"/>
      <c r="D10" s="215"/>
      <c r="E10" s="215"/>
      <c r="F10" s="215"/>
      <c r="G10" s="215"/>
    </row>
    <row r="11" spans="1:8" ht="42" customHeight="1" thickBot="1">
      <c r="A11" s="216" t="s">
        <v>65</v>
      </c>
      <c r="B11" s="210" t="s">
        <v>58</v>
      </c>
      <c r="C11" s="90"/>
      <c r="D11" s="91" t="s">
        <v>59</v>
      </c>
      <c r="E11" s="92" t="s">
        <v>60</v>
      </c>
      <c r="F11" s="218" t="s">
        <v>61</v>
      </c>
      <c r="G11" s="219" t="str">
        <f>IF('Effektiv rente annuitetslån'!D12=0,"b","b+gebyr")</f>
        <v>b</v>
      </c>
      <c r="H11" s="99"/>
    </row>
    <row r="12" spans="1:8" ht="21" customHeight="1">
      <c r="A12" s="217"/>
      <c r="B12" s="210"/>
      <c r="C12" s="90"/>
      <c r="D12" s="214" t="s">
        <v>63</v>
      </c>
      <c r="E12" s="214"/>
      <c r="F12" s="218"/>
      <c r="G12" s="219"/>
      <c r="H12" s="99"/>
    </row>
    <row r="13" spans="1:7" ht="21" customHeight="1">
      <c r="A13" s="208" t="s">
        <v>66</v>
      </c>
      <c r="B13" s="208"/>
      <c r="C13" s="208"/>
      <c r="D13" s="208"/>
      <c r="E13" s="208"/>
      <c r="F13" s="208"/>
      <c r="G13" s="208"/>
    </row>
    <row r="14" spans="1:7" ht="27.75" thickBot="1">
      <c r="A14" s="209">
        <f>'Effektiv rente annuitetslån'!D5</f>
        <v>11580000</v>
      </c>
      <c r="B14" s="210" t="s">
        <v>58</v>
      </c>
      <c r="C14" s="90"/>
      <c r="D14" s="91" t="str">
        <f>D11</f>
        <v>1-(1+ r)</v>
      </c>
      <c r="E14" s="100">
        <f>-'Effektiv rente annuitetslån'!D9</f>
        <v>-24</v>
      </c>
      <c r="F14" s="211" t="str">
        <f>F11</f>
        <v>*</v>
      </c>
      <c r="G14" s="213">
        <f>('Effektiv rente annuitetslån'!D11-'Effektiv rente annuitetslån'!D12)*-1</f>
        <v>581839.7765634127</v>
      </c>
    </row>
    <row r="15" spans="1:7" ht="27">
      <c r="A15" s="209"/>
      <c r="B15" s="210"/>
      <c r="C15" s="90"/>
      <c r="D15" s="214" t="str">
        <f>D12</f>
        <v>r</v>
      </c>
      <c r="E15" s="214"/>
      <c r="F15" s="212"/>
      <c r="G15" s="213"/>
    </row>
    <row r="16" spans="1:7" ht="15.75">
      <c r="A16" s="200" t="s">
        <v>67</v>
      </c>
      <c r="B16" s="200"/>
      <c r="C16" s="200"/>
      <c r="D16" s="200"/>
      <c r="E16" s="200"/>
      <c r="F16" s="200"/>
      <c r="G16" s="200"/>
    </row>
    <row r="17" spans="1:5" ht="38.25" customHeight="1" thickBot="1">
      <c r="A17" s="205">
        <f>A14/G14</f>
        <v>19.90238630365955</v>
      </c>
      <c r="B17" s="206" t="str">
        <f>B14</f>
        <v>=</v>
      </c>
      <c r="C17" s="101"/>
      <c r="D17" s="91" t="str">
        <f>D14</f>
        <v>1-(1+ r)</v>
      </c>
      <c r="E17" s="100">
        <f>E14</f>
        <v>-24</v>
      </c>
    </row>
    <row r="18" spans="1:5" ht="31.5" customHeight="1">
      <c r="A18" s="205"/>
      <c r="B18" s="206"/>
      <c r="C18" s="101"/>
      <c r="D18" s="207" t="str">
        <f>D15</f>
        <v>r</v>
      </c>
      <c r="E18" s="207"/>
    </row>
    <row r="19" spans="1:7" ht="15.75">
      <c r="A19" s="200" t="s">
        <v>68</v>
      </c>
      <c r="B19" s="200"/>
      <c r="C19" s="200"/>
      <c r="D19" s="200"/>
      <c r="E19" s="200"/>
      <c r="F19" s="200"/>
      <c r="G19" s="200"/>
    </row>
    <row r="20" spans="1:4" ht="27">
      <c r="A20" s="102" t="str">
        <f>D18</f>
        <v>r</v>
      </c>
      <c r="B20" s="103" t="str">
        <f>B17</f>
        <v>=</v>
      </c>
      <c r="C20" s="103"/>
      <c r="D20" s="104">
        <f>RATE('Effektiv rente annuitetslån'!D9,'Effektiv rente annuitetslån'!D14,'Effektiv rente annuitetslån'!D5)</f>
        <v>0.015552833760305695</v>
      </c>
    </row>
    <row r="21" spans="1:7" ht="15.75">
      <c r="A21" s="200" t="s">
        <v>69</v>
      </c>
      <c r="B21" s="200"/>
      <c r="C21" s="200"/>
      <c r="D21" s="200"/>
      <c r="E21" s="200"/>
      <c r="F21" s="200"/>
      <c r="G21" s="200"/>
    </row>
    <row r="22" spans="1:7" ht="28.5" thickBot="1">
      <c r="A22" s="105" t="str">
        <f>A20</f>
        <v>r</v>
      </c>
      <c r="B22" s="106" t="str">
        <f>B20</f>
        <v>=</v>
      </c>
      <c r="C22" s="106"/>
      <c r="D22" s="107">
        <f>D20</f>
        <v>0.015552833760305695</v>
      </c>
      <c r="E22" s="199" t="str">
        <f>IF('Effektiv rente annuitetslån'!D8=1,"Årlig rente"," ")</f>
        <v> </v>
      </c>
      <c r="F22" s="199"/>
      <c r="G22" s="199"/>
    </row>
    <row r="23" ht="13.5" thickTop="1"/>
    <row r="24" spans="1:7" ht="18" customHeight="1">
      <c r="A24" s="200" t="str">
        <f>IF('Effektiv rente annuitetslån'!D8=1," ",CONCATENATE("Da terminerne på lånet er ",'Effektiv rente annuitetslån'!D8," gange pr. år skal følgende beregning foretages:"))</f>
        <v>Da terminerne på lånet er 4 gange pr. år skal følgende beregning foretages:</v>
      </c>
      <c r="B24" s="200"/>
      <c r="C24" s="200"/>
      <c r="D24" s="200"/>
      <c r="E24" s="200"/>
      <c r="F24" s="200"/>
      <c r="G24" s="200"/>
    </row>
    <row r="25" spans="1:7" ht="21">
      <c r="A25" s="109" t="str">
        <f>IF('Effektiv rente annuitetslån'!$D$8=1,"","(1+r)")</f>
        <v>(1+r)</v>
      </c>
      <c r="B25" s="110">
        <f>IF('Effektiv rente annuitetslån'!D8=1,"",'Effektiv rente annuitetslån'!D8)</f>
        <v>4</v>
      </c>
      <c r="C25" s="109" t="str">
        <f>IF('Effektiv rente annuitetslån'!$D$8=1,"","-1")</f>
        <v>-1</v>
      </c>
      <c r="D25" s="46" t="str">
        <f>IF('Effektiv rente annuitetslån'!$D$8=1,"",CONCATENATE("="," Årlig rente"))</f>
        <v>= Årlig rente</v>
      </c>
      <c r="E25" s="46"/>
      <c r="F25" s="46"/>
      <c r="G25" s="46"/>
    </row>
    <row r="26" spans="1:7" ht="21.75" customHeight="1">
      <c r="A26" s="201" t="str">
        <f>IF('Effektiv rente annuitetslån'!$D$8=1,"","Ved at indsætte fås:")</f>
        <v>Ved at indsætte fås:</v>
      </c>
      <c r="B26" s="201"/>
      <c r="C26" s="201"/>
      <c r="D26" s="201"/>
      <c r="E26" s="201"/>
      <c r="F26" s="201"/>
      <c r="G26" s="201"/>
    </row>
    <row r="27" spans="1:7" ht="33" customHeight="1">
      <c r="A27" s="111" t="str">
        <f>IF('Effektiv rente annuitetslån'!D8=1,"",CONCATENATE("(1+",ROUND(D20,4),")"))</f>
        <v>(1+0,0156)</v>
      </c>
      <c r="B27" s="112">
        <f>B25</f>
        <v>4</v>
      </c>
      <c r="C27" s="109" t="str">
        <f>IF('Effektiv rente annuitetslån'!$D$8=1,"","-1")</f>
        <v>-1</v>
      </c>
      <c r="D27" s="46" t="str">
        <f>D25</f>
        <v>= Årlig rente</v>
      </c>
      <c r="E27" s="46"/>
      <c r="F27" s="46"/>
      <c r="G27" s="46"/>
    </row>
    <row r="28" spans="1:7" ht="33" customHeight="1">
      <c r="A28" s="202">
        <f>IF('Effektiv rente annuitetslån'!D8=1,"",'Effektiv rente annuitetslån'!D16)</f>
        <v>0.06367778571968019</v>
      </c>
      <c r="B28" s="202"/>
      <c r="C28" s="202"/>
      <c r="D28" s="46" t="str">
        <f>D27</f>
        <v>= Årlig rente</v>
      </c>
      <c r="E28" s="113"/>
      <c r="G28" s="114"/>
    </row>
    <row r="29" spans="1:7" ht="15.75">
      <c r="A29" s="203" t="str">
        <f>IF('Effektiv rente annuitetslån'!D8=1,"","Eller udtrykt i procent:")</f>
        <v>Eller udtrykt i procent:</v>
      </c>
      <c r="B29" s="203"/>
      <c r="C29" s="203"/>
      <c r="D29" s="203"/>
      <c r="E29" s="203"/>
      <c r="F29" s="203"/>
      <c r="G29" s="203"/>
    </row>
    <row r="30" spans="1:4" ht="21" customHeight="1">
      <c r="A30" s="204" t="str">
        <f>IF('Effektiv rente annuitetslån'!$D$8=1,"",CONCATENATE("Årlig rente = ",ROUND('Effektiv rente annuitetslån'!D16*100,2),"%"))</f>
        <v>Årlig rente = 6,37%</v>
      </c>
      <c r="B30" s="204"/>
      <c r="C30" s="204"/>
      <c r="D30" s="204"/>
    </row>
  </sheetData>
  <sheetProtection/>
  <mergeCells count="38">
    <mergeCell ref="A1:G1"/>
    <mergeCell ref="A2:G2"/>
    <mergeCell ref="A3:G3"/>
    <mergeCell ref="A4:A5"/>
    <mergeCell ref="B4:B5"/>
    <mergeCell ref="F4:F5"/>
    <mergeCell ref="G4:G5"/>
    <mergeCell ref="D5:E5"/>
    <mergeCell ref="A6:A7"/>
    <mergeCell ref="B6:B7"/>
    <mergeCell ref="F6:F7"/>
    <mergeCell ref="G6:G7"/>
    <mergeCell ref="D7:E7"/>
    <mergeCell ref="D8:E8"/>
    <mergeCell ref="A10:G10"/>
    <mergeCell ref="A11:A12"/>
    <mergeCell ref="B11:B12"/>
    <mergeCell ref="F11:F12"/>
    <mergeCell ref="G11:G12"/>
    <mergeCell ref="D12:E12"/>
    <mergeCell ref="A13:G13"/>
    <mergeCell ref="A14:A15"/>
    <mergeCell ref="B14:B15"/>
    <mergeCell ref="F14:F15"/>
    <mergeCell ref="G14:G15"/>
    <mergeCell ref="D15:E15"/>
    <mergeCell ref="A16:G16"/>
    <mergeCell ref="A17:A18"/>
    <mergeCell ref="B17:B18"/>
    <mergeCell ref="D18:E18"/>
    <mergeCell ref="A19:G19"/>
    <mergeCell ref="A21:G21"/>
    <mergeCell ref="E22:G22"/>
    <mergeCell ref="A24:G24"/>
    <mergeCell ref="A26:G26"/>
    <mergeCell ref="A28:C28"/>
    <mergeCell ref="A29:G29"/>
    <mergeCell ref="A30:D30"/>
  </mergeCells>
  <printOptions/>
  <pageMargins left="0.7480314960629921" right="0.7480314960629921" top="0.984251968503937" bottom="0.984251968503937" header="0" footer="0"/>
  <pageSetup fitToHeight="1" fitToWidth="1"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K395"/>
  <sheetViews>
    <sheetView zoomScale="150" zoomScaleNormal="150" zoomScalePageLayoutView="0" workbookViewId="0" topLeftCell="A1">
      <selection activeCell="F7" sqref="F7"/>
    </sheetView>
  </sheetViews>
  <sheetFormatPr defaultColWidth="9.140625" defaultRowHeight="12.75"/>
  <cols>
    <col min="1" max="1" width="6.00390625" style="0" customWidth="1"/>
    <col min="2" max="2" width="14.57421875" style="0" customWidth="1"/>
    <col min="3" max="3" width="16.140625" style="0" customWidth="1"/>
    <col min="4" max="4" width="13.421875" style="0" customWidth="1"/>
    <col min="5" max="5" width="11.7109375" style="0" customWidth="1"/>
    <col min="6" max="6" width="12.140625" style="0" customWidth="1"/>
    <col min="7" max="7" width="14.28125" style="0" customWidth="1"/>
  </cols>
  <sheetData>
    <row r="1" spans="1:7" ht="27" thickBot="1">
      <c r="A1" s="194" t="s">
        <v>70</v>
      </c>
      <c r="B1" s="195"/>
      <c r="C1" s="195"/>
      <c r="D1" s="195"/>
      <c r="E1" s="195"/>
      <c r="F1" s="195"/>
      <c r="G1" s="196"/>
    </row>
    <row r="2" spans="1:7" ht="12.75">
      <c r="A2" s="197" t="s">
        <v>71</v>
      </c>
      <c r="B2" s="198"/>
      <c r="C2" s="198"/>
      <c r="D2" s="115">
        <v>12000000</v>
      </c>
      <c r="E2" s="2"/>
      <c r="F2" s="2"/>
      <c r="G2" s="53"/>
    </row>
    <row r="3" spans="1:7" ht="12.75" hidden="1">
      <c r="A3" s="54" t="s">
        <v>3</v>
      </c>
      <c r="B3" s="55"/>
      <c r="C3" s="55"/>
      <c r="D3" s="116">
        <f>D2*-1</f>
        <v>-12000000</v>
      </c>
      <c r="E3" s="2"/>
      <c r="F3" s="2"/>
      <c r="G3" s="53"/>
    </row>
    <row r="4" spans="1:7" ht="12.75">
      <c r="A4" s="192" t="s">
        <v>34</v>
      </c>
      <c r="B4" s="193"/>
      <c r="C4" s="193"/>
      <c r="D4" s="117">
        <v>95</v>
      </c>
      <c r="E4" s="2"/>
      <c r="F4" s="2"/>
      <c r="G4" s="53"/>
    </row>
    <row r="5" spans="1:7" ht="12.75">
      <c r="A5" s="192" t="s">
        <v>72</v>
      </c>
      <c r="B5" s="193"/>
      <c r="C5" s="193"/>
      <c r="D5" s="117">
        <v>50000</v>
      </c>
      <c r="E5" s="2"/>
      <c r="F5" s="2"/>
      <c r="G5" s="53"/>
    </row>
    <row r="6" spans="1:7" ht="13.5" thickBot="1">
      <c r="A6" s="192" t="s">
        <v>36</v>
      </c>
      <c r="B6" s="193"/>
      <c r="C6" s="193"/>
      <c r="D6" s="118">
        <f>(D2*(D4/100))-D5</f>
        <v>11350000</v>
      </c>
      <c r="E6" s="2"/>
      <c r="F6" s="2"/>
      <c r="G6" s="53"/>
    </row>
    <row r="7" spans="1:7" ht="13.5" thickTop="1">
      <c r="A7" s="186" t="s">
        <v>37</v>
      </c>
      <c r="B7" s="187"/>
      <c r="C7" s="187"/>
      <c r="D7" s="119">
        <v>0.03</v>
      </c>
      <c r="E7" s="2"/>
      <c r="F7" s="2"/>
      <c r="G7" s="53"/>
    </row>
    <row r="8" spans="1:7" ht="12.75">
      <c r="A8" s="192" t="s">
        <v>38</v>
      </c>
      <c r="B8" s="193"/>
      <c r="C8" s="193"/>
      <c r="D8" s="116">
        <v>8</v>
      </c>
      <c r="E8" s="2"/>
      <c r="F8" s="2"/>
      <c r="G8" s="53"/>
    </row>
    <row r="9" spans="1:7" ht="12.75">
      <c r="A9" s="192" t="s">
        <v>39</v>
      </c>
      <c r="B9" s="193"/>
      <c r="C9" s="193"/>
      <c r="D9" s="116">
        <v>1</v>
      </c>
      <c r="E9" s="2"/>
      <c r="F9" s="2"/>
      <c r="G9" s="53"/>
    </row>
    <row r="10" spans="1:7" ht="12.75">
      <c r="A10" s="192" t="s">
        <v>73</v>
      </c>
      <c r="B10" s="193"/>
      <c r="C10" s="193"/>
      <c r="D10" s="120">
        <f>D8*D9</f>
        <v>8</v>
      </c>
      <c r="E10" s="2"/>
      <c r="F10" s="2"/>
      <c r="G10" s="53"/>
    </row>
    <row r="11" spans="1:7" ht="12.75">
      <c r="A11" s="192" t="s">
        <v>41</v>
      </c>
      <c r="B11" s="193"/>
      <c r="C11" s="193"/>
      <c r="D11" s="62">
        <f>D7/D9</f>
        <v>0.03</v>
      </c>
      <c r="E11" s="2"/>
      <c r="F11" s="2"/>
      <c r="G11" s="53"/>
    </row>
    <row r="12" spans="1:7" ht="12.75">
      <c r="A12" s="192" t="s">
        <v>51</v>
      </c>
      <c r="B12" s="193"/>
      <c r="C12" s="193"/>
      <c r="D12" s="63">
        <f>D3/D10</f>
        <v>-1500000</v>
      </c>
      <c r="E12" s="54" t="s">
        <v>74</v>
      </c>
      <c r="F12" s="55"/>
      <c r="G12" s="64"/>
    </row>
    <row r="13" spans="1:7" ht="12.75" hidden="1">
      <c r="A13" s="192" t="s">
        <v>44</v>
      </c>
      <c r="B13" s="193"/>
      <c r="C13" s="193"/>
      <c r="D13" s="117">
        <v>0</v>
      </c>
      <c r="E13" s="2"/>
      <c r="F13" s="2"/>
      <c r="G13" s="53"/>
    </row>
    <row r="14" spans="1:7" ht="12.75">
      <c r="A14" s="183"/>
      <c r="B14" s="184"/>
      <c r="C14" s="184"/>
      <c r="D14" s="185"/>
      <c r="E14" s="2"/>
      <c r="F14" s="2"/>
      <c r="G14" s="53"/>
    </row>
    <row r="15" spans="1:11" ht="18">
      <c r="A15" s="186" t="s">
        <v>75</v>
      </c>
      <c r="B15" s="187"/>
      <c r="C15" s="187"/>
      <c r="D15" s="121">
        <f>(POWER(IRR(C20:C380)+1,D9)-1)</f>
        <v>0.04383892820146862</v>
      </c>
      <c r="E15" s="66" t="str">
        <f>E12</f>
        <v>(Beregning: se note til serielån)</v>
      </c>
      <c r="F15" s="67"/>
      <c r="G15" s="69"/>
      <c r="H15" s="70"/>
      <c r="I15" s="70"/>
      <c r="J15" s="70"/>
      <c r="K15" s="70"/>
    </row>
    <row r="16" spans="1:11" ht="13.5" thickBot="1">
      <c r="A16" s="189"/>
      <c r="B16" s="190"/>
      <c r="C16" s="190"/>
      <c r="D16" s="191"/>
      <c r="E16" s="71"/>
      <c r="F16" s="71"/>
      <c r="G16" s="72"/>
      <c r="H16" s="70"/>
      <c r="I16" s="70"/>
      <c r="J16" s="70"/>
      <c r="K16" s="70"/>
    </row>
    <row r="17" spans="1:11" ht="13.5" thickBot="1">
      <c r="A17" s="73"/>
      <c r="B17" s="122"/>
      <c r="C17" s="122"/>
      <c r="D17" s="75"/>
      <c r="E17" s="75"/>
      <c r="F17" s="75"/>
      <c r="G17" s="76"/>
      <c r="H17" s="70"/>
      <c r="I17" s="70"/>
      <c r="J17" s="70"/>
      <c r="K17" s="70"/>
    </row>
    <row r="18" spans="1:11" ht="12.75">
      <c r="A18" s="123" t="str">
        <f>CONCATENATE("Amortisationstabel for serielån (",D10," terminer)")</f>
        <v>Amortisationstabel for serielån (8 terminer)</v>
      </c>
      <c r="B18" s="124"/>
      <c r="C18" s="124"/>
      <c r="D18" s="124"/>
      <c r="E18" s="124"/>
      <c r="F18" s="124"/>
      <c r="G18" s="125"/>
      <c r="H18" s="70"/>
      <c r="I18" s="70"/>
      <c r="J18" s="70"/>
      <c r="K18" s="70"/>
    </row>
    <row r="19" spans="1:11" ht="12.75">
      <c r="A19" s="25" t="s">
        <v>46</v>
      </c>
      <c r="B19" s="71" t="s">
        <v>47</v>
      </c>
      <c r="C19" s="71" t="s">
        <v>76</v>
      </c>
      <c r="D19" s="126" t="s">
        <v>77</v>
      </c>
      <c r="E19" s="71" t="s">
        <v>50</v>
      </c>
      <c r="F19" s="71" t="s">
        <v>51</v>
      </c>
      <c r="G19" s="72" t="s">
        <v>52</v>
      </c>
      <c r="H19" s="70"/>
      <c r="I19" s="70"/>
      <c r="J19" s="70"/>
      <c r="K19" s="70"/>
    </row>
    <row r="20" spans="1:11" ht="12.75">
      <c r="A20" s="25"/>
      <c r="B20" s="127"/>
      <c r="C20" s="127">
        <f>D20</f>
        <v>-11350000</v>
      </c>
      <c r="D20" s="127">
        <f>D6*-1</f>
        <v>-11350000</v>
      </c>
      <c r="E20" s="127"/>
      <c r="F20" s="127"/>
      <c r="G20" s="128"/>
      <c r="H20" s="70"/>
      <c r="I20" s="70"/>
      <c r="J20" s="70"/>
      <c r="K20" s="70"/>
    </row>
    <row r="21" spans="1:11" ht="12.75">
      <c r="A21" s="25">
        <v>1</v>
      </c>
      <c r="B21" s="127">
        <f>D2</f>
        <v>12000000</v>
      </c>
      <c r="C21" s="127">
        <f aca="true" t="shared" si="0" ref="C21:C84">IF(A21&lt;=$D$10,D21+$D$13,0)</f>
        <v>1860000</v>
      </c>
      <c r="D21" s="127">
        <f aca="true" t="shared" si="1" ref="D21:D84">E21+F21</f>
        <v>1860000</v>
      </c>
      <c r="E21" s="127">
        <f aca="true" t="shared" si="2" ref="E21:E84">B21*$D$11</f>
        <v>360000</v>
      </c>
      <c r="F21" s="83">
        <f aca="true" t="shared" si="3" ref="F21:F84">IF(A21&lt;=$D$10,$D$12*-1,0)</f>
        <v>1500000</v>
      </c>
      <c r="G21" s="128">
        <f aca="true" t="shared" si="4" ref="G21:G84">B21-F21</f>
        <v>10500000</v>
      </c>
      <c r="H21" s="70"/>
      <c r="I21" s="70"/>
      <c r="J21" s="70"/>
      <c r="K21" s="70"/>
    </row>
    <row r="22" spans="1:7" ht="12.75">
      <c r="A22" s="65">
        <f aca="true" t="shared" si="5" ref="A22:A85">A21+1</f>
        <v>2</v>
      </c>
      <c r="B22" s="83">
        <f aca="true" t="shared" si="6" ref="B22:B85">B21-F21</f>
        <v>10500000</v>
      </c>
      <c r="C22" s="127">
        <f t="shared" si="0"/>
        <v>1815000</v>
      </c>
      <c r="D22" s="127">
        <f t="shared" si="1"/>
        <v>1815000</v>
      </c>
      <c r="E22" s="127">
        <f t="shared" si="2"/>
        <v>315000</v>
      </c>
      <c r="F22" s="83">
        <f t="shared" si="3"/>
        <v>1500000</v>
      </c>
      <c r="G22" s="128">
        <f t="shared" si="4"/>
        <v>9000000</v>
      </c>
    </row>
    <row r="23" spans="1:7" ht="12.75">
      <c r="A23" s="65">
        <f t="shared" si="5"/>
        <v>3</v>
      </c>
      <c r="B23" s="83">
        <f t="shared" si="6"/>
        <v>9000000</v>
      </c>
      <c r="C23" s="127">
        <f t="shared" si="0"/>
        <v>1770000</v>
      </c>
      <c r="D23" s="127">
        <f t="shared" si="1"/>
        <v>1770000</v>
      </c>
      <c r="E23" s="127">
        <f t="shared" si="2"/>
        <v>270000</v>
      </c>
      <c r="F23" s="83">
        <f t="shared" si="3"/>
        <v>1500000</v>
      </c>
      <c r="G23" s="128">
        <f t="shared" si="4"/>
        <v>7500000</v>
      </c>
    </row>
    <row r="24" spans="1:7" ht="12.75">
      <c r="A24" s="65">
        <f t="shared" si="5"/>
        <v>4</v>
      </c>
      <c r="B24" s="83">
        <f t="shared" si="6"/>
        <v>7500000</v>
      </c>
      <c r="C24" s="127">
        <f t="shared" si="0"/>
        <v>1725000</v>
      </c>
      <c r="D24" s="127">
        <f t="shared" si="1"/>
        <v>1725000</v>
      </c>
      <c r="E24" s="127">
        <f t="shared" si="2"/>
        <v>225000</v>
      </c>
      <c r="F24" s="83">
        <f t="shared" si="3"/>
        <v>1500000</v>
      </c>
      <c r="G24" s="128">
        <f t="shared" si="4"/>
        <v>6000000</v>
      </c>
    </row>
    <row r="25" spans="1:7" ht="12.75">
      <c r="A25" s="65">
        <f t="shared" si="5"/>
        <v>5</v>
      </c>
      <c r="B25" s="83">
        <f t="shared" si="6"/>
        <v>6000000</v>
      </c>
      <c r="C25" s="127">
        <f t="shared" si="0"/>
        <v>1680000</v>
      </c>
      <c r="D25" s="127">
        <f t="shared" si="1"/>
        <v>1680000</v>
      </c>
      <c r="E25" s="127">
        <f t="shared" si="2"/>
        <v>180000</v>
      </c>
      <c r="F25" s="83">
        <f t="shared" si="3"/>
        <v>1500000</v>
      </c>
      <c r="G25" s="128">
        <f t="shared" si="4"/>
        <v>4500000</v>
      </c>
    </row>
    <row r="26" spans="1:7" ht="12.75">
      <c r="A26" s="65">
        <f t="shared" si="5"/>
        <v>6</v>
      </c>
      <c r="B26" s="83">
        <f t="shared" si="6"/>
        <v>4500000</v>
      </c>
      <c r="C26" s="127">
        <f t="shared" si="0"/>
        <v>1635000</v>
      </c>
      <c r="D26" s="127">
        <f t="shared" si="1"/>
        <v>1635000</v>
      </c>
      <c r="E26" s="127">
        <f t="shared" si="2"/>
        <v>135000</v>
      </c>
      <c r="F26" s="83">
        <f t="shared" si="3"/>
        <v>1500000</v>
      </c>
      <c r="G26" s="128">
        <f t="shared" si="4"/>
        <v>3000000</v>
      </c>
    </row>
    <row r="27" spans="1:7" ht="12.75">
      <c r="A27" s="65">
        <f t="shared" si="5"/>
        <v>7</v>
      </c>
      <c r="B27" s="83">
        <f t="shared" si="6"/>
        <v>3000000</v>
      </c>
      <c r="C27" s="127">
        <f t="shared" si="0"/>
        <v>1590000</v>
      </c>
      <c r="D27" s="127">
        <f t="shared" si="1"/>
        <v>1590000</v>
      </c>
      <c r="E27" s="127">
        <f t="shared" si="2"/>
        <v>90000</v>
      </c>
      <c r="F27" s="83">
        <f t="shared" si="3"/>
        <v>1500000</v>
      </c>
      <c r="G27" s="128">
        <f t="shared" si="4"/>
        <v>1500000</v>
      </c>
    </row>
    <row r="28" spans="1:7" ht="13.5" thickBot="1">
      <c r="A28" s="65">
        <f t="shared" si="5"/>
        <v>8</v>
      </c>
      <c r="B28" s="83">
        <f t="shared" si="6"/>
        <v>1500000</v>
      </c>
      <c r="C28" s="127">
        <f t="shared" si="0"/>
        <v>1545000</v>
      </c>
      <c r="D28" s="127">
        <f t="shared" si="1"/>
        <v>1545000</v>
      </c>
      <c r="E28" s="127">
        <f t="shared" si="2"/>
        <v>45000</v>
      </c>
      <c r="F28" s="83">
        <f t="shared" si="3"/>
        <v>1500000</v>
      </c>
      <c r="G28" s="128">
        <f t="shared" si="4"/>
        <v>0</v>
      </c>
    </row>
    <row r="29" spans="1:7" ht="12.75" hidden="1">
      <c r="A29" s="65">
        <f t="shared" si="5"/>
        <v>9</v>
      </c>
      <c r="B29" s="83">
        <f t="shared" si="6"/>
        <v>0</v>
      </c>
      <c r="C29" s="127">
        <f t="shared" si="0"/>
        <v>0</v>
      </c>
      <c r="D29" s="127">
        <f t="shared" si="1"/>
        <v>0</v>
      </c>
      <c r="E29" s="127">
        <f t="shared" si="2"/>
        <v>0</v>
      </c>
      <c r="F29" s="83">
        <f t="shared" si="3"/>
        <v>0</v>
      </c>
      <c r="G29" s="128">
        <f t="shared" si="4"/>
        <v>0</v>
      </c>
    </row>
    <row r="30" spans="1:7" ht="12.75" hidden="1">
      <c r="A30" s="65">
        <f t="shared" si="5"/>
        <v>10</v>
      </c>
      <c r="B30" s="83">
        <f t="shared" si="6"/>
        <v>0</v>
      </c>
      <c r="C30" s="127">
        <f t="shared" si="0"/>
        <v>0</v>
      </c>
      <c r="D30" s="127">
        <f t="shared" si="1"/>
        <v>0</v>
      </c>
      <c r="E30" s="127">
        <f t="shared" si="2"/>
        <v>0</v>
      </c>
      <c r="F30" s="83">
        <f t="shared" si="3"/>
        <v>0</v>
      </c>
      <c r="G30" s="128">
        <f t="shared" si="4"/>
        <v>0</v>
      </c>
    </row>
    <row r="31" spans="1:7" ht="12.75" hidden="1">
      <c r="A31" s="65">
        <f t="shared" si="5"/>
        <v>11</v>
      </c>
      <c r="B31" s="83">
        <f t="shared" si="6"/>
        <v>0</v>
      </c>
      <c r="C31" s="127">
        <f t="shared" si="0"/>
        <v>0</v>
      </c>
      <c r="D31" s="127">
        <f t="shared" si="1"/>
        <v>0</v>
      </c>
      <c r="E31" s="127">
        <f t="shared" si="2"/>
        <v>0</v>
      </c>
      <c r="F31" s="83">
        <f t="shared" si="3"/>
        <v>0</v>
      </c>
      <c r="G31" s="128">
        <f t="shared" si="4"/>
        <v>0</v>
      </c>
    </row>
    <row r="32" spans="1:7" ht="12.75" hidden="1">
      <c r="A32" s="65">
        <f t="shared" si="5"/>
        <v>12</v>
      </c>
      <c r="B32" s="83">
        <f t="shared" si="6"/>
        <v>0</v>
      </c>
      <c r="C32" s="127">
        <f t="shared" si="0"/>
        <v>0</v>
      </c>
      <c r="D32" s="127">
        <f t="shared" si="1"/>
        <v>0</v>
      </c>
      <c r="E32" s="127">
        <f t="shared" si="2"/>
        <v>0</v>
      </c>
      <c r="F32" s="83">
        <f t="shared" si="3"/>
        <v>0</v>
      </c>
      <c r="G32" s="128">
        <f t="shared" si="4"/>
        <v>0</v>
      </c>
    </row>
    <row r="33" spans="1:7" ht="12.75" hidden="1">
      <c r="A33" s="65">
        <f t="shared" si="5"/>
        <v>13</v>
      </c>
      <c r="B33" s="83">
        <f t="shared" si="6"/>
        <v>0</v>
      </c>
      <c r="C33" s="127">
        <f t="shared" si="0"/>
        <v>0</v>
      </c>
      <c r="D33" s="127">
        <f t="shared" si="1"/>
        <v>0</v>
      </c>
      <c r="E33" s="127">
        <f t="shared" si="2"/>
        <v>0</v>
      </c>
      <c r="F33" s="83">
        <f t="shared" si="3"/>
        <v>0</v>
      </c>
      <c r="G33" s="128">
        <f t="shared" si="4"/>
        <v>0</v>
      </c>
    </row>
    <row r="34" spans="1:7" ht="12.75" hidden="1">
      <c r="A34" s="65">
        <f t="shared" si="5"/>
        <v>14</v>
      </c>
      <c r="B34" s="83">
        <f t="shared" si="6"/>
        <v>0</v>
      </c>
      <c r="C34" s="127">
        <f t="shared" si="0"/>
        <v>0</v>
      </c>
      <c r="D34" s="127">
        <f t="shared" si="1"/>
        <v>0</v>
      </c>
      <c r="E34" s="127">
        <f t="shared" si="2"/>
        <v>0</v>
      </c>
      <c r="F34" s="83">
        <f t="shared" si="3"/>
        <v>0</v>
      </c>
      <c r="G34" s="128">
        <f t="shared" si="4"/>
        <v>0</v>
      </c>
    </row>
    <row r="35" spans="1:7" ht="12.75" hidden="1">
      <c r="A35" s="65">
        <f t="shared" si="5"/>
        <v>15</v>
      </c>
      <c r="B35" s="83">
        <f t="shared" si="6"/>
        <v>0</v>
      </c>
      <c r="C35" s="127">
        <f t="shared" si="0"/>
        <v>0</v>
      </c>
      <c r="D35" s="127">
        <f t="shared" si="1"/>
        <v>0</v>
      </c>
      <c r="E35" s="127">
        <f t="shared" si="2"/>
        <v>0</v>
      </c>
      <c r="F35" s="83">
        <f t="shared" si="3"/>
        <v>0</v>
      </c>
      <c r="G35" s="128">
        <f t="shared" si="4"/>
        <v>0</v>
      </c>
    </row>
    <row r="36" spans="1:7" ht="12.75" hidden="1">
      <c r="A36" s="65">
        <f t="shared" si="5"/>
        <v>16</v>
      </c>
      <c r="B36" s="83">
        <f t="shared" si="6"/>
        <v>0</v>
      </c>
      <c r="C36" s="127">
        <f t="shared" si="0"/>
        <v>0</v>
      </c>
      <c r="D36" s="127">
        <f t="shared" si="1"/>
        <v>0</v>
      </c>
      <c r="E36" s="127">
        <f t="shared" si="2"/>
        <v>0</v>
      </c>
      <c r="F36" s="83">
        <f t="shared" si="3"/>
        <v>0</v>
      </c>
      <c r="G36" s="128">
        <f t="shared" si="4"/>
        <v>0</v>
      </c>
    </row>
    <row r="37" spans="1:7" ht="12.75" hidden="1">
      <c r="A37" s="65">
        <f t="shared" si="5"/>
        <v>17</v>
      </c>
      <c r="B37" s="83">
        <f t="shared" si="6"/>
        <v>0</v>
      </c>
      <c r="C37" s="127">
        <f t="shared" si="0"/>
        <v>0</v>
      </c>
      <c r="D37" s="127">
        <f t="shared" si="1"/>
        <v>0</v>
      </c>
      <c r="E37" s="127">
        <f t="shared" si="2"/>
        <v>0</v>
      </c>
      <c r="F37" s="83">
        <f t="shared" si="3"/>
        <v>0</v>
      </c>
      <c r="G37" s="128">
        <f t="shared" si="4"/>
        <v>0</v>
      </c>
    </row>
    <row r="38" spans="1:7" ht="12.75" hidden="1">
      <c r="A38" s="65">
        <f t="shared" si="5"/>
        <v>18</v>
      </c>
      <c r="B38" s="83">
        <f t="shared" si="6"/>
        <v>0</v>
      </c>
      <c r="C38" s="127">
        <f t="shared" si="0"/>
        <v>0</v>
      </c>
      <c r="D38" s="127">
        <f t="shared" si="1"/>
        <v>0</v>
      </c>
      <c r="E38" s="127">
        <f t="shared" si="2"/>
        <v>0</v>
      </c>
      <c r="F38" s="83">
        <f t="shared" si="3"/>
        <v>0</v>
      </c>
      <c r="G38" s="128">
        <f t="shared" si="4"/>
        <v>0</v>
      </c>
    </row>
    <row r="39" spans="1:7" ht="12.75" hidden="1">
      <c r="A39" s="65">
        <f t="shared" si="5"/>
        <v>19</v>
      </c>
      <c r="B39" s="83">
        <f t="shared" si="6"/>
        <v>0</v>
      </c>
      <c r="C39" s="127">
        <f t="shared" si="0"/>
        <v>0</v>
      </c>
      <c r="D39" s="127">
        <f t="shared" si="1"/>
        <v>0</v>
      </c>
      <c r="E39" s="127">
        <f t="shared" si="2"/>
        <v>0</v>
      </c>
      <c r="F39" s="83">
        <f t="shared" si="3"/>
        <v>0</v>
      </c>
      <c r="G39" s="128">
        <f t="shared" si="4"/>
        <v>0</v>
      </c>
    </row>
    <row r="40" spans="1:7" ht="12.75" hidden="1">
      <c r="A40" s="65">
        <f t="shared" si="5"/>
        <v>20</v>
      </c>
      <c r="B40" s="83">
        <f t="shared" si="6"/>
        <v>0</v>
      </c>
      <c r="C40" s="127">
        <f t="shared" si="0"/>
        <v>0</v>
      </c>
      <c r="D40" s="127">
        <f t="shared" si="1"/>
        <v>0</v>
      </c>
      <c r="E40" s="127">
        <f t="shared" si="2"/>
        <v>0</v>
      </c>
      <c r="F40" s="83">
        <f t="shared" si="3"/>
        <v>0</v>
      </c>
      <c r="G40" s="128">
        <f t="shared" si="4"/>
        <v>0</v>
      </c>
    </row>
    <row r="41" spans="1:7" ht="12.75" hidden="1">
      <c r="A41" s="65">
        <f t="shared" si="5"/>
        <v>21</v>
      </c>
      <c r="B41" s="83">
        <f t="shared" si="6"/>
        <v>0</v>
      </c>
      <c r="C41" s="127">
        <f t="shared" si="0"/>
        <v>0</v>
      </c>
      <c r="D41" s="127">
        <f t="shared" si="1"/>
        <v>0</v>
      </c>
      <c r="E41" s="127">
        <f t="shared" si="2"/>
        <v>0</v>
      </c>
      <c r="F41" s="83">
        <f t="shared" si="3"/>
        <v>0</v>
      </c>
      <c r="G41" s="128">
        <f t="shared" si="4"/>
        <v>0</v>
      </c>
    </row>
    <row r="42" spans="1:7" ht="12.75" hidden="1">
      <c r="A42" s="65">
        <f t="shared" si="5"/>
        <v>22</v>
      </c>
      <c r="B42" s="83">
        <f t="shared" si="6"/>
        <v>0</v>
      </c>
      <c r="C42" s="127">
        <f t="shared" si="0"/>
        <v>0</v>
      </c>
      <c r="D42" s="127">
        <f t="shared" si="1"/>
        <v>0</v>
      </c>
      <c r="E42" s="127">
        <f t="shared" si="2"/>
        <v>0</v>
      </c>
      <c r="F42" s="83">
        <f t="shared" si="3"/>
        <v>0</v>
      </c>
      <c r="G42" s="128">
        <f t="shared" si="4"/>
        <v>0</v>
      </c>
    </row>
    <row r="43" spans="1:7" ht="12.75" hidden="1">
      <c r="A43" s="65">
        <f t="shared" si="5"/>
        <v>23</v>
      </c>
      <c r="B43" s="83">
        <f t="shared" si="6"/>
        <v>0</v>
      </c>
      <c r="C43" s="127">
        <f t="shared" si="0"/>
        <v>0</v>
      </c>
      <c r="D43" s="127">
        <f t="shared" si="1"/>
        <v>0</v>
      </c>
      <c r="E43" s="127">
        <f t="shared" si="2"/>
        <v>0</v>
      </c>
      <c r="F43" s="83">
        <f t="shared" si="3"/>
        <v>0</v>
      </c>
      <c r="G43" s="128">
        <f t="shared" si="4"/>
        <v>0</v>
      </c>
    </row>
    <row r="44" spans="1:7" ht="12.75" hidden="1">
      <c r="A44" s="65">
        <f t="shared" si="5"/>
        <v>24</v>
      </c>
      <c r="B44" s="83">
        <f t="shared" si="6"/>
        <v>0</v>
      </c>
      <c r="C44" s="127">
        <f t="shared" si="0"/>
        <v>0</v>
      </c>
      <c r="D44" s="127">
        <f t="shared" si="1"/>
        <v>0</v>
      </c>
      <c r="E44" s="127">
        <f t="shared" si="2"/>
        <v>0</v>
      </c>
      <c r="F44" s="83">
        <f t="shared" si="3"/>
        <v>0</v>
      </c>
      <c r="G44" s="128">
        <f t="shared" si="4"/>
        <v>0</v>
      </c>
    </row>
    <row r="45" spans="1:7" ht="12.75" hidden="1">
      <c r="A45" s="65">
        <f t="shared" si="5"/>
        <v>25</v>
      </c>
      <c r="B45" s="83">
        <f t="shared" si="6"/>
        <v>0</v>
      </c>
      <c r="C45" s="127">
        <f t="shared" si="0"/>
        <v>0</v>
      </c>
      <c r="D45" s="127">
        <f t="shared" si="1"/>
        <v>0</v>
      </c>
      <c r="E45" s="127">
        <f t="shared" si="2"/>
        <v>0</v>
      </c>
      <c r="F45" s="83">
        <f t="shared" si="3"/>
        <v>0</v>
      </c>
      <c r="G45" s="128">
        <f t="shared" si="4"/>
        <v>0</v>
      </c>
    </row>
    <row r="46" spans="1:7" ht="12.75" hidden="1">
      <c r="A46" s="65">
        <f t="shared" si="5"/>
        <v>26</v>
      </c>
      <c r="B46" s="83">
        <f t="shared" si="6"/>
        <v>0</v>
      </c>
      <c r="C46" s="127">
        <f t="shared" si="0"/>
        <v>0</v>
      </c>
      <c r="D46" s="127">
        <f t="shared" si="1"/>
        <v>0</v>
      </c>
      <c r="E46" s="127">
        <f t="shared" si="2"/>
        <v>0</v>
      </c>
      <c r="F46" s="83">
        <f t="shared" si="3"/>
        <v>0</v>
      </c>
      <c r="G46" s="128">
        <f t="shared" si="4"/>
        <v>0</v>
      </c>
    </row>
    <row r="47" spans="1:7" ht="12.75" hidden="1">
      <c r="A47" s="65">
        <f t="shared" si="5"/>
        <v>27</v>
      </c>
      <c r="B47" s="83">
        <f t="shared" si="6"/>
        <v>0</v>
      </c>
      <c r="C47" s="127">
        <f t="shared" si="0"/>
        <v>0</v>
      </c>
      <c r="D47" s="127">
        <f t="shared" si="1"/>
        <v>0</v>
      </c>
      <c r="E47" s="127">
        <f t="shared" si="2"/>
        <v>0</v>
      </c>
      <c r="F47" s="83">
        <f t="shared" si="3"/>
        <v>0</v>
      </c>
      <c r="G47" s="128">
        <f t="shared" si="4"/>
        <v>0</v>
      </c>
    </row>
    <row r="48" spans="1:7" ht="12.75" hidden="1">
      <c r="A48" s="65">
        <f t="shared" si="5"/>
        <v>28</v>
      </c>
      <c r="B48" s="83">
        <f t="shared" si="6"/>
        <v>0</v>
      </c>
      <c r="C48" s="127">
        <f t="shared" si="0"/>
        <v>0</v>
      </c>
      <c r="D48" s="127">
        <f t="shared" si="1"/>
        <v>0</v>
      </c>
      <c r="E48" s="127">
        <f t="shared" si="2"/>
        <v>0</v>
      </c>
      <c r="F48" s="83">
        <f t="shared" si="3"/>
        <v>0</v>
      </c>
      <c r="G48" s="128">
        <f t="shared" si="4"/>
        <v>0</v>
      </c>
    </row>
    <row r="49" spans="1:7" ht="12.75" hidden="1">
      <c r="A49" s="65">
        <f t="shared" si="5"/>
        <v>29</v>
      </c>
      <c r="B49" s="83">
        <f t="shared" si="6"/>
        <v>0</v>
      </c>
      <c r="C49" s="127">
        <f t="shared" si="0"/>
        <v>0</v>
      </c>
      <c r="D49" s="127">
        <f t="shared" si="1"/>
        <v>0</v>
      </c>
      <c r="E49" s="127">
        <f t="shared" si="2"/>
        <v>0</v>
      </c>
      <c r="F49" s="83">
        <f t="shared" si="3"/>
        <v>0</v>
      </c>
      <c r="G49" s="128">
        <f t="shared" si="4"/>
        <v>0</v>
      </c>
    </row>
    <row r="50" spans="1:7" ht="12.75" hidden="1">
      <c r="A50" s="65">
        <f t="shared" si="5"/>
        <v>30</v>
      </c>
      <c r="B50" s="83">
        <f t="shared" si="6"/>
        <v>0</v>
      </c>
      <c r="C50" s="127">
        <f t="shared" si="0"/>
        <v>0</v>
      </c>
      <c r="D50" s="127">
        <f t="shared" si="1"/>
        <v>0</v>
      </c>
      <c r="E50" s="127">
        <f t="shared" si="2"/>
        <v>0</v>
      </c>
      <c r="F50" s="83">
        <f t="shared" si="3"/>
        <v>0</v>
      </c>
      <c r="G50" s="128">
        <f t="shared" si="4"/>
        <v>0</v>
      </c>
    </row>
    <row r="51" spans="1:7" ht="12.75" hidden="1">
      <c r="A51" s="65">
        <f t="shared" si="5"/>
        <v>31</v>
      </c>
      <c r="B51" s="83">
        <f t="shared" si="6"/>
        <v>0</v>
      </c>
      <c r="C51" s="127">
        <f t="shared" si="0"/>
        <v>0</v>
      </c>
      <c r="D51" s="127">
        <f t="shared" si="1"/>
        <v>0</v>
      </c>
      <c r="E51" s="127">
        <f t="shared" si="2"/>
        <v>0</v>
      </c>
      <c r="F51" s="83">
        <f t="shared" si="3"/>
        <v>0</v>
      </c>
      <c r="G51" s="128">
        <f t="shared" si="4"/>
        <v>0</v>
      </c>
    </row>
    <row r="52" spans="1:7" ht="12.75" hidden="1">
      <c r="A52" s="65">
        <f t="shared" si="5"/>
        <v>32</v>
      </c>
      <c r="B52" s="83">
        <f t="shared" si="6"/>
        <v>0</v>
      </c>
      <c r="C52" s="127">
        <f t="shared" si="0"/>
        <v>0</v>
      </c>
      <c r="D52" s="127">
        <f t="shared" si="1"/>
        <v>0</v>
      </c>
      <c r="E52" s="127">
        <f t="shared" si="2"/>
        <v>0</v>
      </c>
      <c r="F52" s="83">
        <f t="shared" si="3"/>
        <v>0</v>
      </c>
      <c r="G52" s="128">
        <f t="shared" si="4"/>
        <v>0</v>
      </c>
    </row>
    <row r="53" spans="1:7" ht="12.75" hidden="1">
      <c r="A53" s="65">
        <f t="shared" si="5"/>
        <v>33</v>
      </c>
      <c r="B53" s="83">
        <f t="shared" si="6"/>
        <v>0</v>
      </c>
      <c r="C53" s="127">
        <f t="shared" si="0"/>
        <v>0</v>
      </c>
      <c r="D53" s="127">
        <f t="shared" si="1"/>
        <v>0</v>
      </c>
      <c r="E53" s="127">
        <f t="shared" si="2"/>
        <v>0</v>
      </c>
      <c r="F53" s="83">
        <f t="shared" si="3"/>
        <v>0</v>
      </c>
      <c r="G53" s="128">
        <f t="shared" si="4"/>
        <v>0</v>
      </c>
    </row>
    <row r="54" spans="1:7" ht="12.75" hidden="1">
      <c r="A54" s="65">
        <f t="shared" si="5"/>
        <v>34</v>
      </c>
      <c r="B54" s="83">
        <f t="shared" si="6"/>
        <v>0</v>
      </c>
      <c r="C54" s="127">
        <f t="shared" si="0"/>
        <v>0</v>
      </c>
      <c r="D54" s="127">
        <f t="shared" si="1"/>
        <v>0</v>
      </c>
      <c r="E54" s="127">
        <f t="shared" si="2"/>
        <v>0</v>
      </c>
      <c r="F54" s="83">
        <f t="shared" si="3"/>
        <v>0</v>
      </c>
      <c r="G54" s="128">
        <f t="shared" si="4"/>
        <v>0</v>
      </c>
    </row>
    <row r="55" spans="1:7" ht="12.75" hidden="1">
      <c r="A55" s="65">
        <f t="shared" si="5"/>
        <v>35</v>
      </c>
      <c r="B55" s="83">
        <f t="shared" si="6"/>
        <v>0</v>
      </c>
      <c r="C55" s="127">
        <f t="shared" si="0"/>
        <v>0</v>
      </c>
      <c r="D55" s="127">
        <f t="shared" si="1"/>
        <v>0</v>
      </c>
      <c r="E55" s="127">
        <f t="shared" si="2"/>
        <v>0</v>
      </c>
      <c r="F55" s="83">
        <f t="shared" si="3"/>
        <v>0</v>
      </c>
      <c r="G55" s="128">
        <f t="shared" si="4"/>
        <v>0</v>
      </c>
    </row>
    <row r="56" spans="1:7" ht="12.75" hidden="1">
      <c r="A56" s="65">
        <f t="shared" si="5"/>
        <v>36</v>
      </c>
      <c r="B56" s="83">
        <f t="shared" si="6"/>
        <v>0</v>
      </c>
      <c r="C56" s="127">
        <f t="shared" si="0"/>
        <v>0</v>
      </c>
      <c r="D56" s="127">
        <f t="shared" si="1"/>
        <v>0</v>
      </c>
      <c r="E56" s="127">
        <f t="shared" si="2"/>
        <v>0</v>
      </c>
      <c r="F56" s="83">
        <f t="shared" si="3"/>
        <v>0</v>
      </c>
      <c r="G56" s="128">
        <f t="shared" si="4"/>
        <v>0</v>
      </c>
    </row>
    <row r="57" spans="1:7" ht="12.75" hidden="1">
      <c r="A57" s="65">
        <f t="shared" si="5"/>
        <v>37</v>
      </c>
      <c r="B57" s="83">
        <f t="shared" si="6"/>
        <v>0</v>
      </c>
      <c r="C57" s="127">
        <f t="shared" si="0"/>
        <v>0</v>
      </c>
      <c r="D57" s="127">
        <f t="shared" si="1"/>
        <v>0</v>
      </c>
      <c r="E57" s="127">
        <f t="shared" si="2"/>
        <v>0</v>
      </c>
      <c r="F57" s="83">
        <f t="shared" si="3"/>
        <v>0</v>
      </c>
      <c r="G57" s="128">
        <f t="shared" si="4"/>
        <v>0</v>
      </c>
    </row>
    <row r="58" spans="1:7" ht="12.75" hidden="1">
      <c r="A58" s="65">
        <f t="shared" si="5"/>
        <v>38</v>
      </c>
      <c r="B58" s="83">
        <f t="shared" si="6"/>
        <v>0</v>
      </c>
      <c r="C58" s="127">
        <f t="shared" si="0"/>
        <v>0</v>
      </c>
      <c r="D58" s="127">
        <f t="shared" si="1"/>
        <v>0</v>
      </c>
      <c r="E58" s="127">
        <f t="shared" si="2"/>
        <v>0</v>
      </c>
      <c r="F58" s="83">
        <f t="shared" si="3"/>
        <v>0</v>
      </c>
      <c r="G58" s="128">
        <f t="shared" si="4"/>
        <v>0</v>
      </c>
    </row>
    <row r="59" spans="1:7" ht="12.75" hidden="1">
      <c r="A59" s="65">
        <f t="shared" si="5"/>
        <v>39</v>
      </c>
      <c r="B59" s="83">
        <f t="shared" si="6"/>
        <v>0</v>
      </c>
      <c r="C59" s="127">
        <f t="shared" si="0"/>
        <v>0</v>
      </c>
      <c r="D59" s="127">
        <f t="shared" si="1"/>
        <v>0</v>
      </c>
      <c r="E59" s="127">
        <f t="shared" si="2"/>
        <v>0</v>
      </c>
      <c r="F59" s="83">
        <f t="shared" si="3"/>
        <v>0</v>
      </c>
      <c r="G59" s="128">
        <f t="shared" si="4"/>
        <v>0</v>
      </c>
    </row>
    <row r="60" spans="1:7" ht="13.5" hidden="1" thickBot="1">
      <c r="A60" s="65">
        <f t="shared" si="5"/>
        <v>40</v>
      </c>
      <c r="B60" s="83">
        <f t="shared" si="6"/>
        <v>0</v>
      </c>
      <c r="C60" s="127">
        <f t="shared" si="0"/>
        <v>0</v>
      </c>
      <c r="D60" s="127">
        <f t="shared" si="1"/>
        <v>0</v>
      </c>
      <c r="E60" s="127">
        <f t="shared" si="2"/>
        <v>0</v>
      </c>
      <c r="F60" s="83">
        <f t="shared" si="3"/>
        <v>0</v>
      </c>
      <c r="G60" s="128">
        <f t="shared" si="4"/>
        <v>0</v>
      </c>
    </row>
    <row r="61" spans="1:7" ht="13.5" hidden="1" thickBot="1">
      <c r="A61" s="65">
        <f t="shared" si="5"/>
        <v>41</v>
      </c>
      <c r="B61" s="83">
        <f t="shared" si="6"/>
        <v>0</v>
      </c>
      <c r="C61" s="127">
        <f t="shared" si="0"/>
        <v>0</v>
      </c>
      <c r="D61" s="127">
        <f t="shared" si="1"/>
        <v>0</v>
      </c>
      <c r="E61" s="127">
        <f t="shared" si="2"/>
        <v>0</v>
      </c>
      <c r="F61" s="83">
        <f t="shared" si="3"/>
        <v>0</v>
      </c>
      <c r="G61" s="128">
        <f t="shared" si="4"/>
        <v>0</v>
      </c>
    </row>
    <row r="62" spans="1:7" ht="13.5" hidden="1" thickBot="1">
      <c r="A62" s="65">
        <f t="shared" si="5"/>
        <v>42</v>
      </c>
      <c r="B62" s="83">
        <f t="shared" si="6"/>
        <v>0</v>
      </c>
      <c r="C62" s="127">
        <f t="shared" si="0"/>
        <v>0</v>
      </c>
      <c r="D62" s="127">
        <f t="shared" si="1"/>
        <v>0</v>
      </c>
      <c r="E62" s="127">
        <f t="shared" si="2"/>
        <v>0</v>
      </c>
      <c r="F62" s="83">
        <f t="shared" si="3"/>
        <v>0</v>
      </c>
      <c r="G62" s="128">
        <f t="shared" si="4"/>
        <v>0</v>
      </c>
    </row>
    <row r="63" spans="1:7" ht="13.5" hidden="1" thickBot="1">
      <c r="A63" s="65">
        <f t="shared" si="5"/>
        <v>43</v>
      </c>
      <c r="B63" s="83">
        <f t="shared" si="6"/>
        <v>0</v>
      </c>
      <c r="C63" s="127">
        <f t="shared" si="0"/>
        <v>0</v>
      </c>
      <c r="D63" s="127">
        <f t="shared" si="1"/>
        <v>0</v>
      </c>
      <c r="E63" s="127">
        <f t="shared" si="2"/>
        <v>0</v>
      </c>
      <c r="F63" s="83">
        <f t="shared" si="3"/>
        <v>0</v>
      </c>
      <c r="G63" s="128">
        <f t="shared" si="4"/>
        <v>0</v>
      </c>
    </row>
    <row r="64" spans="1:7" ht="13.5" hidden="1" thickBot="1">
      <c r="A64" s="65">
        <f t="shared" si="5"/>
        <v>44</v>
      </c>
      <c r="B64" s="83">
        <f t="shared" si="6"/>
        <v>0</v>
      </c>
      <c r="C64" s="127">
        <f t="shared" si="0"/>
        <v>0</v>
      </c>
      <c r="D64" s="127">
        <f t="shared" si="1"/>
        <v>0</v>
      </c>
      <c r="E64" s="127">
        <f t="shared" si="2"/>
        <v>0</v>
      </c>
      <c r="F64" s="83">
        <f t="shared" si="3"/>
        <v>0</v>
      </c>
      <c r="G64" s="128">
        <f t="shared" si="4"/>
        <v>0</v>
      </c>
    </row>
    <row r="65" spans="1:7" ht="13.5" hidden="1" thickBot="1">
      <c r="A65" s="65">
        <f t="shared" si="5"/>
        <v>45</v>
      </c>
      <c r="B65" s="83">
        <f t="shared" si="6"/>
        <v>0</v>
      </c>
      <c r="C65" s="127">
        <f t="shared" si="0"/>
        <v>0</v>
      </c>
      <c r="D65" s="127">
        <f t="shared" si="1"/>
        <v>0</v>
      </c>
      <c r="E65" s="127">
        <f t="shared" si="2"/>
        <v>0</v>
      </c>
      <c r="F65" s="83">
        <f t="shared" si="3"/>
        <v>0</v>
      </c>
      <c r="G65" s="128">
        <f t="shared" si="4"/>
        <v>0</v>
      </c>
    </row>
    <row r="66" spans="1:7" ht="13.5" hidden="1" thickBot="1">
      <c r="A66" s="65">
        <f t="shared" si="5"/>
        <v>46</v>
      </c>
      <c r="B66" s="83">
        <f t="shared" si="6"/>
        <v>0</v>
      </c>
      <c r="C66" s="127">
        <f t="shared" si="0"/>
        <v>0</v>
      </c>
      <c r="D66" s="127">
        <f t="shared" si="1"/>
        <v>0</v>
      </c>
      <c r="E66" s="127">
        <f t="shared" si="2"/>
        <v>0</v>
      </c>
      <c r="F66" s="83">
        <f t="shared" si="3"/>
        <v>0</v>
      </c>
      <c r="G66" s="128">
        <f t="shared" si="4"/>
        <v>0</v>
      </c>
    </row>
    <row r="67" spans="1:7" ht="13.5" hidden="1" thickBot="1">
      <c r="A67" s="65">
        <f t="shared" si="5"/>
        <v>47</v>
      </c>
      <c r="B67" s="83">
        <f t="shared" si="6"/>
        <v>0</v>
      </c>
      <c r="C67" s="127">
        <f t="shared" si="0"/>
        <v>0</v>
      </c>
      <c r="D67" s="127">
        <f t="shared" si="1"/>
        <v>0</v>
      </c>
      <c r="E67" s="127">
        <f t="shared" si="2"/>
        <v>0</v>
      </c>
      <c r="F67" s="83">
        <f t="shared" si="3"/>
        <v>0</v>
      </c>
      <c r="G67" s="128">
        <f t="shared" si="4"/>
        <v>0</v>
      </c>
    </row>
    <row r="68" spans="1:7" ht="13.5" hidden="1" thickBot="1">
      <c r="A68" s="65">
        <f t="shared" si="5"/>
        <v>48</v>
      </c>
      <c r="B68" s="83">
        <f t="shared" si="6"/>
        <v>0</v>
      </c>
      <c r="C68" s="127">
        <f t="shared" si="0"/>
        <v>0</v>
      </c>
      <c r="D68" s="127">
        <f t="shared" si="1"/>
        <v>0</v>
      </c>
      <c r="E68" s="127">
        <f t="shared" si="2"/>
        <v>0</v>
      </c>
      <c r="F68" s="83">
        <f t="shared" si="3"/>
        <v>0</v>
      </c>
      <c r="G68" s="128">
        <f t="shared" si="4"/>
        <v>0</v>
      </c>
    </row>
    <row r="69" spans="1:7" ht="13.5" hidden="1" thickBot="1">
      <c r="A69" s="65">
        <f t="shared" si="5"/>
        <v>49</v>
      </c>
      <c r="B69" s="83">
        <f t="shared" si="6"/>
        <v>0</v>
      </c>
      <c r="C69" s="127">
        <f t="shared" si="0"/>
        <v>0</v>
      </c>
      <c r="D69" s="127">
        <f t="shared" si="1"/>
        <v>0</v>
      </c>
      <c r="E69" s="127">
        <f t="shared" si="2"/>
        <v>0</v>
      </c>
      <c r="F69" s="83">
        <f t="shared" si="3"/>
        <v>0</v>
      </c>
      <c r="G69" s="128">
        <f t="shared" si="4"/>
        <v>0</v>
      </c>
    </row>
    <row r="70" spans="1:7" ht="13.5" hidden="1" thickBot="1">
      <c r="A70" s="65">
        <f t="shared" si="5"/>
        <v>50</v>
      </c>
      <c r="B70" s="83">
        <f t="shared" si="6"/>
        <v>0</v>
      </c>
      <c r="C70" s="127">
        <f t="shared" si="0"/>
        <v>0</v>
      </c>
      <c r="D70" s="127">
        <f t="shared" si="1"/>
        <v>0</v>
      </c>
      <c r="E70" s="127">
        <f t="shared" si="2"/>
        <v>0</v>
      </c>
      <c r="F70" s="83">
        <f t="shared" si="3"/>
        <v>0</v>
      </c>
      <c r="G70" s="128">
        <f t="shared" si="4"/>
        <v>0</v>
      </c>
    </row>
    <row r="71" spans="1:7" ht="13.5" hidden="1" thickBot="1">
      <c r="A71" s="65">
        <f t="shared" si="5"/>
        <v>51</v>
      </c>
      <c r="B71" s="83">
        <f t="shared" si="6"/>
        <v>0</v>
      </c>
      <c r="C71" s="127">
        <f t="shared" si="0"/>
        <v>0</v>
      </c>
      <c r="D71" s="127">
        <f t="shared" si="1"/>
        <v>0</v>
      </c>
      <c r="E71" s="127">
        <f t="shared" si="2"/>
        <v>0</v>
      </c>
      <c r="F71" s="83">
        <f t="shared" si="3"/>
        <v>0</v>
      </c>
      <c r="G71" s="128">
        <f t="shared" si="4"/>
        <v>0</v>
      </c>
    </row>
    <row r="72" spans="1:7" ht="13.5" hidden="1" thickBot="1">
      <c r="A72" s="65">
        <f t="shared" si="5"/>
        <v>52</v>
      </c>
      <c r="B72" s="83">
        <f t="shared" si="6"/>
        <v>0</v>
      </c>
      <c r="C72" s="127">
        <f t="shared" si="0"/>
        <v>0</v>
      </c>
      <c r="D72" s="127">
        <f t="shared" si="1"/>
        <v>0</v>
      </c>
      <c r="E72" s="127">
        <f t="shared" si="2"/>
        <v>0</v>
      </c>
      <c r="F72" s="83">
        <f t="shared" si="3"/>
        <v>0</v>
      </c>
      <c r="G72" s="128">
        <f t="shared" si="4"/>
        <v>0</v>
      </c>
    </row>
    <row r="73" spans="1:7" ht="13.5" hidden="1" thickBot="1">
      <c r="A73" s="65">
        <f t="shared" si="5"/>
        <v>53</v>
      </c>
      <c r="B73" s="83">
        <f t="shared" si="6"/>
        <v>0</v>
      </c>
      <c r="C73" s="127">
        <f t="shared" si="0"/>
        <v>0</v>
      </c>
      <c r="D73" s="127">
        <f t="shared" si="1"/>
        <v>0</v>
      </c>
      <c r="E73" s="127">
        <f t="shared" si="2"/>
        <v>0</v>
      </c>
      <c r="F73" s="83">
        <f t="shared" si="3"/>
        <v>0</v>
      </c>
      <c r="G73" s="128">
        <f t="shared" si="4"/>
        <v>0</v>
      </c>
    </row>
    <row r="74" spans="1:7" ht="13.5" hidden="1" thickBot="1">
      <c r="A74" s="65">
        <f t="shared" si="5"/>
        <v>54</v>
      </c>
      <c r="B74" s="83">
        <f t="shared" si="6"/>
        <v>0</v>
      </c>
      <c r="C74" s="127">
        <f t="shared" si="0"/>
        <v>0</v>
      </c>
      <c r="D74" s="127">
        <f t="shared" si="1"/>
        <v>0</v>
      </c>
      <c r="E74" s="127">
        <f t="shared" si="2"/>
        <v>0</v>
      </c>
      <c r="F74" s="83">
        <f t="shared" si="3"/>
        <v>0</v>
      </c>
      <c r="G74" s="128">
        <f t="shared" si="4"/>
        <v>0</v>
      </c>
    </row>
    <row r="75" spans="1:7" ht="13.5" hidden="1" thickBot="1">
      <c r="A75" s="65">
        <f t="shared" si="5"/>
        <v>55</v>
      </c>
      <c r="B75" s="83">
        <f t="shared" si="6"/>
        <v>0</v>
      </c>
      <c r="C75" s="127">
        <f t="shared" si="0"/>
        <v>0</v>
      </c>
      <c r="D75" s="127">
        <f t="shared" si="1"/>
        <v>0</v>
      </c>
      <c r="E75" s="127">
        <f t="shared" si="2"/>
        <v>0</v>
      </c>
      <c r="F75" s="83">
        <f t="shared" si="3"/>
        <v>0</v>
      </c>
      <c r="G75" s="128">
        <f t="shared" si="4"/>
        <v>0</v>
      </c>
    </row>
    <row r="76" spans="1:7" ht="13.5" hidden="1" thickBot="1">
      <c r="A76" s="65">
        <f t="shared" si="5"/>
        <v>56</v>
      </c>
      <c r="B76" s="83">
        <f t="shared" si="6"/>
        <v>0</v>
      </c>
      <c r="C76" s="127">
        <f t="shared" si="0"/>
        <v>0</v>
      </c>
      <c r="D76" s="127">
        <f t="shared" si="1"/>
        <v>0</v>
      </c>
      <c r="E76" s="127">
        <f t="shared" si="2"/>
        <v>0</v>
      </c>
      <c r="F76" s="83">
        <f t="shared" si="3"/>
        <v>0</v>
      </c>
      <c r="G76" s="128">
        <f t="shared" si="4"/>
        <v>0</v>
      </c>
    </row>
    <row r="77" spans="1:7" ht="13.5" hidden="1" thickBot="1">
      <c r="A77" s="65">
        <f t="shared" si="5"/>
        <v>57</v>
      </c>
      <c r="B77" s="83">
        <f t="shared" si="6"/>
        <v>0</v>
      </c>
      <c r="C77" s="127">
        <f t="shared" si="0"/>
        <v>0</v>
      </c>
      <c r="D77" s="127">
        <f t="shared" si="1"/>
        <v>0</v>
      </c>
      <c r="E77" s="127">
        <f t="shared" si="2"/>
        <v>0</v>
      </c>
      <c r="F77" s="83">
        <f t="shared" si="3"/>
        <v>0</v>
      </c>
      <c r="G77" s="128">
        <f t="shared" si="4"/>
        <v>0</v>
      </c>
    </row>
    <row r="78" spans="1:7" ht="13.5" hidden="1" thickBot="1">
      <c r="A78" s="65">
        <f t="shared" si="5"/>
        <v>58</v>
      </c>
      <c r="B78" s="83">
        <f t="shared" si="6"/>
        <v>0</v>
      </c>
      <c r="C78" s="127">
        <f t="shared" si="0"/>
        <v>0</v>
      </c>
      <c r="D78" s="127">
        <f t="shared" si="1"/>
        <v>0</v>
      </c>
      <c r="E78" s="127">
        <f t="shared" si="2"/>
        <v>0</v>
      </c>
      <c r="F78" s="83">
        <f t="shared" si="3"/>
        <v>0</v>
      </c>
      <c r="G78" s="128">
        <f t="shared" si="4"/>
        <v>0</v>
      </c>
    </row>
    <row r="79" spans="1:7" ht="13.5" hidden="1" thickBot="1">
      <c r="A79" s="65">
        <f t="shared" si="5"/>
        <v>59</v>
      </c>
      <c r="B79" s="83">
        <f t="shared" si="6"/>
        <v>0</v>
      </c>
      <c r="C79" s="127">
        <f t="shared" si="0"/>
        <v>0</v>
      </c>
      <c r="D79" s="127">
        <f t="shared" si="1"/>
        <v>0</v>
      </c>
      <c r="E79" s="127">
        <f t="shared" si="2"/>
        <v>0</v>
      </c>
      <c r="F79" s="83">
        <f t="shared" si="3"/>
        <v>0</v>
      </c>
      <c r="G79" s="128">
        <f t="shared" si="4"/>
        <v>0</v>
      </c>
    </row>
    <row r="80" spans="1:7" ht="13.5" hidden="1" thickBot="1">
      <c r="A80" s="65">
        <f t="shared" si="5"/>
        <v>60</v>
      </c>
      <c r="B80" s="83">
        <f t="shared" si="6"/>
        <v>0</v>
      </c>
      <c r="C80" s="127">
        <f t="shared" si="0"/>
        <v>0</v>
      </c>
      <c r="D80" s="127">
        <f t="shared" si="1"/>
        <v>0</v>
      </c>
      <c r="E80" s="127">
        <f t="shared" si="2"/>
        <v>0</v>
      </c>
      <c r="F80" s="83">
        <f t="shared" si="3"/>
        <v>0</v>
      </c>
      <c r="G80" s="128">
        <f t="shared" si="4"/>
        <v>0</v>
      </c>
    </row>
    <row r="81" spans="1:7" ht="13.5" hidden="1" thickBot="1">
      <c r="A81" s="65">
        <f t="shared" si="5"/>
        <v>61</v>
      </c>
      <c r="B81" s="83">
        <f t="shared" si="6"/>
        <v>0</v>
      </c>
      <c r="C81" s="127">
        <f t="shared" si="0"/>
        <v>0</v>
      </c>
      <c r="D81" s="127">
        <f t="shared" si="1"/>
        <v>0</v>
      </c>
      <c r="E81" s="127">
        <f t="shared" si="2"/>
        <v>0</v>
      </c>
      <c r="F81" s="83">
        <f t="shared" si="3"/>
        <v>0</v>
      </c>
      <c r="G81" s="128">
        <f t="shared" si="4"/>
        <v>0</v>
      </c>
    </row>
    <row r="82" spans="1:7" ht="13.5" hidden="1" thickBot="1">
      <c r="A82" s="65">
        <f t="shared" si="5"/>
        <v>62</v>
      </c>
      <c r="B82" s="83">
        <f t="shared" si="6"/>
        <v>0</v>
      </c>
      <c r="C82" s="127">
        <f t="shared" si="0"/>
        <v>0</v>
      </c>
      <c r="D82" s="127">
        <f t="shared" si="1"/>
        <v>0</v>
      </c>
      <c r="E82" s="127">
        <f t="shared" si="2"/>
        <v>0</v>
      </c>
      <c r="F82" s="83">
        <f t="shared" si="3"/>
        <v>0</v>
      </c>
      <c r="G82" s="128">
        <f t="shared" si="4"/>
        <v>0</v>
      </c>
    </row>
    <row r="83" spans="1:7" ht="13.5" hidden="1" thickBot="1">
      <c r="A83" s="65">
        <f t="shared" si="5"/>
        <v>63</v>
      </c>
      <c r="B83" s="83">
        <f t="shared" si="6"/>
        <v>0</v>
      </c>
      <c r="C83" s="127">
        <f t="shared" si="0"/>
        <v>0</v>
      </c>
      <c r="D83" s="127">
        <f t="shared" si="1"/>
        <v>0</v>
      </c>
      <c r="E83" s="127">
        <f t="shared" si="2"/>
        <v>0</v>
      </c>
      <c r="F83" s="83">
        <f t="shared" si="3"/>
        <v>0</v>
      </c>
      <c r="G83" s="128">
        <f t="shared" si="4"/>
        <v>0</v>
      </c>
    </row>
    <row r="84" spans="1:7" ht="13.5" hidden="1" thickBot="1">
      <c r="A84" s="65">
        <f t="shared" si="5"/>
        <v>64</v>
      </c>
      <c r="B84" s="83">
        <f t="shared" si="6"/>
        <v>0</v>
      </c>
      <c r="C84" s="127">
        <f t="shared" si="0"/>
        <v>0</v>
      </c>
      <c r="D84" s="127">
        <f t="shared" si="1"/>
        <v>0</v>
      </c>
      <c r="E84" s="127">
        <f t="shared" si="2"/>
        <v>0</v>
      </c>
      <c r="F84" s="83">
        <f t="shared" si="3"/>
        <v>0</v>
      </c>
      <c r="G84" s="128">
        <f t="shared" si="4"/>
        <v>0</v>
      </c>
    </row>
    <row r="85" spans="1:7" ht="13.5" hidden="1" thickBot="1">
      <c r="A85" s="65">
        <f t="shared" si="5"/>
        <v>65</v>
      </c>
      <c r="B85" s="83">
        <f t="shared" si="6"/>
        <v>0</v>
      </c>
      <c r="C85" s="127">
        <f aca="true" t="shared" si="7" ref="C85:C148">IF(A85&lt;=$D$10,D85+$D$13,0)</f>
        <v>0</v>
      </c>
      <c r="D85" s="127">
        <f aca="true" t="shared" si="8" ref="D85:D148">E85+F85</f>
        <v>0</v>
      </c>
      <c r="E85" s="127">
        <f aca="true" t="shared" si="9" ref="E85:E148">B85*$D$11</f>
        <v>0</v>
      </c>
      <c r="F85" s="83">
        <f aca="true" t="shared" si="10" ref="F85:F148">IF(A85&lt;=$D$10,$D$12*-1,0)</f>
        <v>0</v>
      </c>
      <c r="G85" s="128">
        <f aca="true" t="shared" si="11" ref="G85:G148">B85-F85</f>
        <v>0</v>
      </c>
    </row>
    <row r="86" spans="1:7" ht="13.5" hidden="1" thickBot="1">
      <c r="A86" s="65">
        <f aca="true" t="shared" si="12" ref="A86:A149">A85+1</f>
        <v>66</v>
      </c>
      <c r="B86" s="83">
        <f aca="true" t="shared" si="13" ref="B86:B149">B85-F85</f>
        <v>0</v>
      </c>
      <c r="C86" s="127">
        <f t="shared" si="7"/>
        <v>0</v>
      </c>
      <c r="D86" s="127">
        <f t="shared" si="8"/>
        <v>0</v>
      </c>
      <c r="E86" s="127">
        <f t="shared" si="9"/>
        <v>0</v>
      </c>
      <c r="F86" s="83">
        <f t="shared" si="10"/>
        <v>0</v>
      </c>
      <c r="G86" s="128">
        <f t="shared" si="11"/>
        <v>0</v>
      </c>
    </row>
    <row r="87" spans="1:7" ht="13.5" hidden="1" thickBot="1">
      <c r="A87" s="65">
        <f t="shared" si="12"/>
        <v>67</v>
      </c>
      <c r="B87" s="83">
        <f t="shared" si="13"/>
        <v>0</v>
      </c>
      <c r="C87" s="127">
        <f t="shared" si="7"/>
        <v>0</v>
      </c>
      <c r="D87" s="127">
        <f t="shared" si="8"/>
        <v>0</v>
      </c>
      <c r="E87" s="127">
        <f t="shared" si="9"/>
        <v>0</v>
      </c>
      <c r="F87" s="83">
        <f t="shared" si="10"/>
        <v>0</v>
      </c>
      <c r="G87" s="128">
        <f t="shared" si="11"/>
        <v>0</v>
      </c>
    </row>
    <row r="88" spans="1:7" ht="13.5" hidden="1" thickBot="1">
      <c r="A88" s="65">
        <f t="shared" si="12"/>
        <v>68</v>
      </c>
      <c r="B88" s="83">
        <f t="shared" si="13"/>
        <v>0</v>
      </c>
      <c r="C88" s="127">
        <f t="shared" si="7"/>
        <v>0</v>
      </c>
      <c r="D88" s="127">
        <f t="shared" si="8"/>
        <v>0</v>
      </c>
      <c r="E88" s="127">
        <f t="shared" si="9"/>
        <v>0</v>
      </c>
      <c r="F88" s="83">
        <f t="shared" si="10"/>
        <v>0</v>
      </c>
      <c r="G88" s="128">
        <f t="shared" si="11"/>
        <v>0</v>
      </c>
    </row>
    <row r="89" spans="1:7" ht="13.5" hidden="1" thickBot="1">
      <c r="A89" s="65">
        <f t="shared" si="12"/>
        <v>69</v>
      </c>
      <c r="B89" s="83">
        <f t="shared" si="13"/>
        <v>0</v>
      </c>
      <c r="C89" s="127">
        <f t="shared" si="7"/>
        <v>0</v>
      </c>
      <c r="D89" s="127">
        <f t="shared" si="8"/>
        <v>0</v>
      </c>
      <c r="E89" s="127">
        <f t="shared" si="9"/>
        <v>0</v>
      </c>
      <c r="F89" s="83">
        <f t="shared" si="10"/>
        <v>0</v>
      </c>
      <c r="G89" s="128">
        <f t="shared" si="11"/>
        <v>0</v>
      </c>
    </row>
    <row r="90" spans="1:7" ht="13.5" hidden="1" thickBot="1">
      <c r="A90" s="65">
        <f t="shared" si="12"/>
        <v>70</v>
      </c>
      <c r="B90" s="83">
        <f t="shared" si="13"/>
        <v>0</v>
      </c>
      <c r="C90" s="127">
        <f t="shared" si="7"/>
        <v>0</v>
      </c>
      <c r="D90" s="127">
        <f t="shared" si="8"/>
        <v>0</v>
      </c>
      <c r="E90" s="127">
        <f t="shared" si="9"/>
        <v>0</v>
      </c>
      <c r="F90" s="83">
        <f t="shared" si="10"/>
        <v>0</v>
      </c>
      <c r="G90" s="128">
        <f t="shared" si="11"/>
        <v>0</v>
      </c>
    </row>
    <row r="91" spans="1:7" ht="13.5" hidden="1" thickBot="1">
      <c r="A91" s="65">
        <f t="shared" si="12"/>
        <v>71</v>
      </c>
      <c r="B91" s="83">
        <f t="shared" si="13"/>
        <v>0</v>
      </c>
      <c r="C91" s="127">
        <f t="shared" si="7"/>
        <v>0</v>
      </c>
      <c r="D91" s="127">
        <f t="shared" si="8"/>
        <v>0</v>
      </c>
      <c r="E91" s="127">
        <f t="shared" si="9"/>
        <v>0</v>
      </c>
      <c r="F91" s="83">
        <f t="shared" si="10"/>
        <v>0</v>
      </c>
      <c r="G91" s="128">
        <f t="shared" si="11"/>
        <v>0</v>
      </c>
    </row>
    <row r="92" spans="1:7" ht="13.5" hidden="1" thickBot="1">
      <c r="A92" s="65">
        <f t="shared" si="12"/>
        <v>72</v>
      </c>
      <c r="B92" s="83">
        <f t="shared" si="13"/>
        <v>0</v>
      </c>
      <c r="C92" s="127">
        <f t="shared" si="7"/>
        <v>0</v>
      </c>
      <c r="D92" s="127">
        <f t="shared" si="8"/>
        <v>0</v>
      </c>
      <c r="E92" s="127">
        <f t="shared" si="9"/>
        <v>0</v>
      </c>
      <c r="F92" s="83">
        <f t="shared" si="10"/>
        <v>0</v>
      </c>
      <c r="G92" s="128">
        <f t="shared" si="11"/>
        <v>0</v>
      </c>
    </row>
    <row r="93" spans="1:7" ht="13.5" hidden="1" thickBot="1">
      <c r="A93" s="65">
        <f t="shared" si="12"/>
        <v>73</v>
      </c>
      <c r="B93" s="83">
        <f t="shared" si="13"/>
        <v>0</v>
      </c>
      <c r="C93" s="127">
        <f t="shared" si="7"/>
        <v>0</v>
      </c>
      <c r="D93" s="127">
        <f t="shared" si="8"/>
        <v>0</v>
      </c>
      <c r="E93" s="127">
        <f t="shared" si="9"/>
        <v>0</v>
      </c>
      <c r="F93" s="83">
        <f t="shared" si="10"/>
        <v>0</v>
      </c>
      <c r="G93" s="128">
        <f t="shared" si="11"/>
        <v>0</v>
      </c>
    </row>
    <row r="94" spans="1:7" ht="13.5" hidden="1" thickBot="1">
      <c r="A94" s="65">
        <f t="shared" si="12"/>
        <v>74</v>
      </c>
      <c r="B94" s="83">
        <f t="shared" si="13"/>
        <v>0</v>
      </c>
      <c r="C94" s="127">
        <f t="shared" si="7"/>
        <v>0</v>
      </c>
      <c r="D94" s="127">
        <f t="shared" si="8"/>
        <v>0</v>
      </c>
      <c r="E94" s="127">
        <f t="shared" si="9"/>
        <v>0</v>
      </c>
      <c r="F94" s="83">
        <f t="shared" si="10"/>
        <v>0</v>
      </c>
      <c r="G94" s="128">
        <f t="shared" si="11"/>
        <v>0</v>
      </c>
    </row>
    <row r="95" spans="1:7" ht="13.5" hidden="1" thickBot="1">
      <c r="A95" s="65">
        <f t="shared" si="12"/>
        <v>75</v>
      </c>
      <c r="B95" s="83">
        <f t="shared" si="13"/>
        <v>0</v>
      </c>
      <c r="C95" s="127">
        <f t="shared" si="7"/>
        <v>0</v>
      </c>
      <c r="D95" s="127">
        <f t="shared" si="8"/>
        <v>0</v>
      </c>
      <c r="E95" s="127">
        <f t="shared" si="9"/>
        <v>0</v>
      </c>
      <c r="F95" s="83">
        <f t="shared" si="10"/>
        <v>0</v>
      </c>
      <c r="G95" s="128">
        <f t="shared" si="11"/>
        <v>0</v>
      </c>
    </row>
    <row r="96" spans="1:7" ht="13.5" hidden="1" thickBot="1">
      <c r="A96" s="65">
        <f t="shared" si="12"/>
        <v>76</v>
      </c>
      <c r="B96" s="83">
        <f t="shared" si="13"/>
        <v>0</v>
      </c>
      <c r="C96" s="127">
        <f t="shared" si="7"/>
        <v>0</v>
      </c>
      <c r="D96" s="127">
        <f t="shared" si="8"/>
        <v>0</v>
      </c>
      <c r="E96" s="127">
        <f t="shared" si="9"/>
        <v>0</v>
      </c>
      <c r="F96" s="83">
        <f t="shared" si="10"/>
        <v>0</v>
      </c>
      <c r="G96" s="128">
        <f t="shared" si="11"/>
        <v>0</v>
      </c>
    </row>
    <row r="97" spans="1:7" ht="13.5" hidden="1" thickBot="1">
      <c r="A97" s="65">
        <f t="shared" si="12"/>
        <v>77</v>
      </c>
      <c r="B97" s="83">
        <f t="shared" si="13"/>
        <v>0</v>
      </c>
      <c r="C97" s="127">
        <f t="shared" si="7"/>
        <v>0</v>
      </c>
      <c r="D97" s="127">
        <f t="shared" si="8"/>
        <v>0</v>
      </c>
      <c r="E97" s="127">
        <f t="shared" si="9"/>
        <v>0</v>
      </c>
      <c r="F97" s="83">
        <f t="shared" si="10"/>
        <v>0</v>
      </c>
      <c r="G97" s="128">
        <f t="shared" si="11"/>
        <v>0</v>
      </c>
    </row>
    <row r="98" spans="1:7" ht="13.5" hidden="1" thickBot="1">
      <c r="A98" s="65">
        <f t="shared" si="12"/>
        <v>78</v>
      </c>
      <c r="B98" s="83">
        <f t="shared" si="13"/>
        <v>0</v>
      </c>
      <c r="C98" s="127">
        <f t="shared" si="7"/>
        <v>0</v>
      </c>
      <c r="D98" s="127">
        <f t="shared" si="8"/>
        <v>0</v>
      </c>
      <c r="E98" s="127">
        <f t="shared" si="9"/>
        <v>0</v>
      </c>
      <c r="F98" s="83">
        <f t="shared" si="10"/>
        <v>0</v>
      </c>
      <c r="G98" s="128">
        <f t="shared" si="11"/>
        <v>0</v>
      </c>
    </row>
    <row r="99" spans="1:7" ht="13.5" hidden="1" thickBot="1">
      <c r="A99" s="65">
        <f t="shared" si="12"/>
        <v>79</v>
      </c>
      <c r="B99" s="83">
        <f t="shared" si="13"/>
        <v>0</v>
      </c>
      <c r="C99" s="127">
        <f t="shared" si="7"/>
        <v>0</v>
      </c>
      <c r="D99" s="127">
        <f t="shared" si="8"/>
        <v>0</v>
      </c>
      <c r="E99" s="127">
        <f t="shared" si="9"/>
        <v>0</v>
      </c>
      <c r="F99" s="83">
        <f t="shared" si="10"/>
        <v>0</v>
      </c>
      <c r="G99" s="128">
        <f t="shared" si="11"/>
        <v>0</v>
      </c>
    </row>
    <row r="100" spans="1:7" ht="13.5" hidden="1" thickBot="1">
      <c r="A100" s="65">
        <f t="shared" si="12"/>
        <v>80</v>
      </c>
      <c r="B100" s="83">
        <f t="shared" si="13"/>
        <v>0</v>
      </c>
      <c r="C100" s="127">
        <f t="shared" si="7"/>
        <v>0</v>
      </c>
      <c r="D100" s="127">
        <f t="shared" si="8"/>
        <v>0</v>
      </c>
      <c r="E100" s="127">
        <f t="shared" si="9"/>
        <v>0</v>
      </c>
      <c r="F100" s="83">
        <f t="shared" si="10"/>
        <v>0</v>
      </c>
      <c r="G100" s="128">
        <f t="shared" si="11"/>
        <v>0</v>
      </c>
    </row>
    <row r="101" spans="1:7" ht="13.5" hidden="1" thickBot="1">
      <c r="A101" s="65">
        <f t="shared" si="12"/>
        <v>81</v>
      </c>
      <c r="B101" s="83">
        <f t="shared" si="13"/>
        <v>0</v>
      </c>
      <c r="C101" s="127">
        <f t="shared" si="7"/>
        <v>0</v>
      </c>
      <c r="D101" s="127">
        <f t="shared" si="8"/>
        <v>0</v>
      </c>
      <c r="E101" s="127">
        <f t="shared" si="9"/>
        <v>0</v>
      </c>
      <c r="F101" s="83">
        <f t="shared" si="10"/>
        <v>0</v>
      </c>
      <c r="G101" s="128">
        <f t="shared" si="11"/>
        <v>0</v>
      </c>
    </row>
    <row r="102" spans="1:7" ht="13.5" hidden="1" thickBot="1">
      <c r="A102" s="65">
        <f t="shared" si="12"/>
        <v>82</v>
      </c>
      <c r="B102" s="83">
        <f t="shared" si="13"/>
        <v>0</v>
      </c>
      <c r="C102" s="127">
        <f t="shared" si="7"/>
        <v>0</v>
      </c>
      <c r="D102" s="127">
        <f t="shared" si="8"/>
        <v>0</v>
      </c>
      <c r="E102" s="127">
        <f t="shared" si="9"/>
        <v>0</v>
      </c>
      <c r="F102" s="83">
        <f t="shared" si="10"/>
        <v>0</v>
      </c>
      <c r="G102" s="128">
        <f t="shared" si="11"/>
        <v>0</v>
      </c>
    </row>
    <row r="103" spans="1:7" ht="13.5" hidden="1" thickBot="1">
      <c r="A103" s="65">
        <f t="shared" si="12"/>
        <v>83</v>
      </c>
      <c r="B103" s="83">
        <f t="shared" si="13"/>
        <v>0</v>
      </c>
      <c r="C103" s="127">
        <f t="shared" si="7"/>
        <v>0</v>
      </c>
      <c r="D103" s="127">
        <f t="shared" si="8"/>
        <v>0</v>
      </c>
      <c r="E103" s="127">
        <f t="shared" si="9"/>
        <v>0</v>
      </c>
      <c r="F103" s="83">
        <f t="shared" si="10"/>
        <v>0</v>
      </c>
      <c r="G103" s="128">
        <f t="shared" si="11"/>
        <v>0</v>
      </c>
    </row>
    <row r="104" spans="1:7" ht="13.5" hidden="1" thickBot="1">
      <c r="A104" s="65">
        <f t="shared" si="12"/>
        <v>84</v>
      </c>
      <c r="B104" s="83">
        <f t="shared" si="13"/>
        <v>0</v>
      </c>
      <c r="C104" s="127">
        <f t="shared" si="7"/>
        <v>0</v>
      </c>
      <c r="D104" s="127">
        <f t="shared" si="8"/>
        <v>0</v>
      </c>
      <c r="E104" s="127">
        <f t="shared" si="9"/>
        <v>0</v>
      </c>
      <c r="F104" s="83">
        <f t="shared" si="10"/>
        <v>0</v>
      </c>
      <c r="G104" s="128">
        <f t="shared" si="11"/>
        <v>0</v>
      </c>
    </row>
    <row r="105" spans="1:7" ht="13.5" hidden="1" thickBot="1">
      <c r="A105" s="65">
        <f t="shared" si="12"/>
        <v>85</v>
      </c>
      <c r="B105" s="83">
        <f t="shared" si="13"/>
        <v>0</v>
      </c>
      <c r="C105" s="127">
        <f t="shared" si="7"/>
        <v>0</v>
      </c>
      <c r="D105" s="127">
        <f t="shared" si="8"/>
        <v>0</v>
      </c>
      <c r="E105" s="127">
        <f t="shared" si="9"/>
        <v>0</v>
      </c>
      <c r="F105" s="83">
        <f t="shared" si="10"/>
        <v>0</v>
      </c>
      <c r="G105" s="128">
        <f t="shared" si="11"/>
        <v>0</v>
      </c>
    </row>
    <row r="106" spans="1:7" ht="13.5" hidden="1" thickBot="1">
      <c r="A106" s="65">
        <f t="shared" si="12"/>
        <v>86</v>
      </c>
      <c r="B106" s="83">
        <f t="shared" si="13"/>
        <v>0</v>
      </c>
      <c r="C106" s="127">
        <f t="shared" si="7"/>
        <v>0</v>
      </c>
      <c r="D106" s="127">
        <f t="shared" si="8"/>
        <v>0</v>
      </c>
      <c r="E106" s="127">
        <f t="shared" si="9"/>
        <v>0</v>
      </c>
      <c r="F106" s="83">
        <f t="shared" si="10"/>
        <v>0</v>
      </c>
      <c r="G106" s="128">
        <f t="shared" si="11"/>
        <v>0</v>
      </c>
    </row>
    <row r="107" spans="1:7" ht="13.5" hidden="1" thickBot="1">
      <c r="A107" s="65">
        <f t="shared" si="12"/>
        <v>87</v>
      </c>
      <c r="B107" s="83">
        <f t="shared" si="13"/>
        <v>0</v>
      </c>
      <c r="C107" s="127">
        <f t="shared" si="7"/>
        <v>0</v>
      </c>
      <c r="D107" s="127">
        <f t="shared" si="8"/>
        <v>0</v>
      </c>
      <c r="E107" s="127">
        <f t="shared" si="9"/>
        <v>0</v>
      </c>
      <c r="F107" s="83">
        <f t="shared" si="10"/>
        <v>0</v>
      </c>
      <c r="G107" s="128">
        <f t="shared" si="11"/>
        <v>0</v>
      </c>
    </row>
    <row r="108" spans="1:7" ht="13.5" hidden="1" thickBot="1">
      <c r="A108" s="65">
        <f t="shared" si="12"/>
        <v>88</v>
      </c>
      <c r="B108" s="83">
        <f t="shared" si="13"/>
        <v>0</v>
      </c>
      <c r="C108" s="127">
        <f t="shared" si="7"/>
        <v>0</v>
      </c>
      <c r="D108" s="127">
        <f t="shared" si="8"/>
        <v>0</v>
      </c>
      <c r="E108" s="127">
        <f t="shared" si="9"/>
        <v>0</v>
      </c>
      <c r="F108" s="83">
        <f t="shared" si="10"/>
        <v>0</v>
      </c>
      <c r="G108" s="128">
        <f t="shared" si="11"/>
        <v>0</v>
      </c>
    </row>
    <row r="109" spans="1:7" ht="13.5" hidden="1" thickBot="1">
      <c r="A109" s="65">
        <f t="shared" si="12"/>
        <v>89</v>
      </c>
      <c r="B109" s="83">
        <f t="shared" si="13"/>
        <v>0</v>
      </c>
      <c r="C109" s="127">
        <f t="shared" si="7"/>
        <v>0</v>
      </c>
      <c r="D109" s="127">
        <f t="shared" si="8"/>
        <v>0</v>
      </c>
      <c r="E109" s="127">
        <f t="shared" si="9"/>
        <v>0</v>
      </c>
      <c r="F109" s="83">
        <f t="shared" si="10"/>
        <v>0</v>
      </c>
      <c r="G109" s="128">
        <f t="shared" si="11"/>
        <v>0</v>
      </c>
    </row>
    <row r="110" spans="1:7" ht="13.5" hidden="1" thickBot="1">
      <c r="A110" s="65">
        <f t="shared" si="12"/>
        <v>90</v>
      </c>
      <c r="B110" s="83">
        <f t="shared" si="13"/>
        <v>0</v>
      </c>
      <c r="C110" s="127">
        <f t="shared" si="7"/>
        <v>0</v>
      </c>
      <c r="D110" s="127">
        <f t="shared" si="8"/>
        <v>0</v>
      </c>
      <c r="E110" s="127">
        <f t="shared" si="9"/>
        <v>0</v>
      </c>
      <c r="F110" s="83">
        <f t="shared" si="10"/>
        <v>0</v>
      </c>
      <c r="G110" s="128">
        <f t="shared" si="11"/>
        <v>0</v>
      </c>
    </row>
    <row r="111" spans="1:7" ht="13.5" hidden="1" thickBot="1">
      <c r="A111" s="65">
        <f t="shared" si="12"/>
        <v>91</v>
      </c>
      <c r="B111" s="83">
        <f t="shared" si="13"/>
        <v>0</v>
      </c>
      <c r="C111" s="127">
        <f t="shared" si="7"/>
        <v>0</v>
      </c>
      <c r="D111" s="127">
        <f t="shared" si="8"/>
        <v>0</v>
      </c>
      <c r="E111" s="127">
        <f t="shared" si="9"/>
        <v>0</v>
      </c>
      <c r="F111" s="83">
        <f t="shared" si="10"/>
        <v>0</v>
      </c>
      <c r="G111" s="128">
        <f t="shared" si="11"/>
        <v>0</v>
      </c>
    </row>
    <row r="112" spans="1:7" ht="13.5" hidden="1" thickBot="1">
      <c r="A112" s="65">
        <f t="shared" si="12"/>
        <v>92</v>
      </c>
      <c r="B112" s="83">
        <f t="shared" si="13"/>
        <v>0</v>
      </c>
      <c r="C112" s="127">
        <f t="shared" si="7"/>
        <v>0</v>
      </c>
      <c r="D112" s="127">
        <f t="shared" si="8"/>
        <v>0</v>
      </c>
      <c r="E112" s="127">
        <f t="shared" si="9"/>
        <v>0</v>
      </c>
      <c r="F112" s="83">
        <f t="shared" si="10"/>
        <v>0</v>
      </c>
      <c r="G112" s="128">
        <f t="shared" si="11"/>
        <v>0</v>
      </c>
    </row>
    <row r="113" spans="1:7" ht="13.5" hidden="1" thickBot="1">
      <c r="A113" s="65">
        <f t="shared" si="12"/>
        <v>93</v>
      </c>
      <c r="B113" s="83">
        <f t="shared" si="13"/>
        <v>0</v>
      </c>
      <c r="C113" s="127">
        <f t="shared" si="7"/>
        <v>0</v>
      </c>
      <c r="D113" s="127">
        <f t="shared" si="8"/>
        <v>0</v>
      </c>
      <c r="E113" s="127">
        <f t="shared" si="9"/>
        <v>0</v>
      </c>
      <c r="F113" s="83">
        <f t="shared" si="10"/>
        <v>0</v>
      </c>
      <c r="G113" s="128">
        <f t="shared" si="11"/>
        <v>0</v>
      </c>
    </row>
    <row r="114" spans="1:7" ht="13.5" hidden="1" thickBot="1">
      <c r="A114" s="65">
        <f t="shared" si="12"/>
        <v>94</v>
      </c>
      <c r="B114" s="83">
        <f t="shared" si="13"/>
        <v>0</v>
      </c>
      <c r="C114" s="127">
        <f t="shared" si="7"/>
        <v>0</v>
      </c>
      <c r="D114" s="127">
        <f t="shared" si="8"/>
        <v>0</v>
      </c>
      <c r="E114" s="127">
        <f t="shared" si="9"/>
        <v>0</v>
      </c>
      <c r="F114" s="83">
        <f t="shared" si="10"/>
        <v>0</v>
      </c>
      <c r="G114" s="128">
        <f t="shared" si="11"/>
        <v>0</v>
      </c>
    </row>
    <row r="115" spans="1:7" ht="13.5" hidden="1" thickBot="1">
      <c r="A115" s="65">
        <f t="shared" si="12"/>
        <v>95</v>
      </c>
      <c r="B115" s="83">
        <f t="shared" si="13"/>
        <v>0</v>
      </c>
      <c r="C115" s="127">
        <f t="shared" si="7"/>
        <v>0</v>
      </c>
      <c r="D115" s="127">
        <f t="shared" si="8"/>
        <v>0</v>
      </c>
      <c r="E115" s="127">
        <f t="shared" si="9"/>
        <v>0</v>
      </c>
      <c r="F115" s="83">
        <f t="shared" si="10"/>
        <v>0</v>
      </c>
      <c r="G115" s="128">
        <f t="shared" si="11"/>
        <v>0</v>
      </c>
    </row>
    <row r="116" spans="1:7" ht="13.5" hidden="1" thickBot="1">
      <c r="A116" s="65">
        <f t="shared" si="12"/>
        <v>96</v>
      </c>
      <c r="B116" s="83">
        <f t="shared" si="13"/>
        <v>0</v>
      </c>
      <c r="C116" s="127">
        <f t="shared" si="7"/>
        <v>0</v>
      </c>
      <c r="D116" s="127">
        <f t="shared" si="8"/>
        <v>0</v>
      </c>
      <c r="E116" s="127">
        <f t="shared" si="9"/>
        <v>0</v>
      </c>
      <c r="F116" s="83">
        <f t="shared" si="10"/>
        <v>0</v>
      </c>
      <c r="G116" s="128">
        <f t="shared" si="11"/>
        <v>0</v>
      </c>
    </row>
    <row r="117" spans="1:7" ht="13.5" hidden="1" thickBot="1">
      <c r="A117" s="65">
        <f t="shared" si="12"/>
        <v>97</v>
      </c>
      <c r="B117" s="83">
        <f t="shared" si="13"/>
        <v>0</v>
      </c>
      <c r="C117" s="127">
        <f t="shared" si="7"/>
        <v>0</v>
      </c>
      <c r="D117" s="127">
        <f t="shared" si="8"/>
        <v>0</v>
      </c>
      <c r="E117" s="127">
        <f t="shared" si="9"/>
        <v>0</v>
      </c>
      <c r="F117" s="83">
        <f t="shared" si="10"/>
        <v>0</v>
      </c>
      <c r="G117" s="128">
        <f t="shared" si="11"/>
        <v>0</v>
      </c>
    </row>
    <row r="118" spans="1:7" ht="13.5" hidden="1" thickBot="1">
      <c r="A118" s="65">
        <f t="shared" si="12"/>
        <v>98</v>
      </c>
      <c r="B118" s="83">
        <f t="shared" si="13"/>
        <v>0</v>
      </c>
      <c r="C118" s="127">
        <f t="shared" si="7"/>
        <v>0</v>
      </c>
      <c r="D118" s="127">
        <f t="shared" si="8"/>
        <v>0</v>
      </c>
      <c r="E118" s="127">
        <f t="shared" si="9"/>
        <v>0</v>
      </c>
      <c r="F118" s="83">
        <f t="shared" si="10"/>
        <v>0</v>
      </c>
      <c r="G118" s="128">
        <f t="shared" si="11"/>
        <v>0</v>
      </c>
    </row>
    <row r="119" spans="1:7" ht="13.5" hidden="1" thickBot="1">
      <c r="A119" s="65">
        <f t="shared" si="12"/>
        <v>99</v>
      </c>
      <c r="B119" s="83">
        <f t="shared" si="13"/>
        <v>0</v>
      </c>
      <c r="C119" s="127">
        <f t="shared" si="7"/>
        <v>0</v>
      </c>
      <c r="D119" s="127">
        <f t="shared" si="8"/>
        <v>0</v>
      </c>
      <c r="E119" s="127">
        <f t="shared" si="9"/>
        <v>0</v>
      </c>
      <c r="F119" s="83">
        <f t="shared" si="10"/>
        <v>0</v>
      </c>
      <c r="G119" s="128">
        <f t="shared" si="11"/>
        <v>0</v>
      </c>
    </row>
    <row r="120" spans="1:7" ht="13.5" hidden="1" thickBot="1">
      <c r="A120" s="65">
        <f t="shared" si="12"/>
        <v>100</v>
      </c>
      <c r="B120" s="83">
        <f t="shared" si="13"/>
        <v>0</v>
      </c>
      <c r="C120" s="127">
        <f t="shared" si="7"/>
        <v>0</v>
      </c>
      <c r="D120" s="127">
        <f t="shared" si="8"/>
        <v>0</v>
      </c>
      <c r="E120" s="127">
        <f t="shared" si="9"/>
        <v>0</v>
      </c>
      <c r="F120" s="83">
        <f t="shared" si="10"/>
        <v>0</v>
      </c>
      <c r="G120" s="128">
        <f t="shared" si="11"/>
        <v>0</v>
      </c>
    </row>
    <row r="121" spans="1:7" ht="13.5" hidden="1" thickBot="1">
      <c r="A121" s="65">
        <f t="shared" si="12"/>
        <v>101</v>
      </c>
      <c r="B121" s="83">
        <f t="shared" si="13"/>
        <v>0</v>
      </c>
      <c r="C121" s="127">
        <f t="shared" si="7"/>
        <v>0</v>
      </c>
      <c r="D121" s="127">
        <f t="shared" si="8"/>
        <v>0</v>
      </c>
      <c r="E121" s="127">
        <f t="shared" si="9"/>
        <v>0</v>
      </c>
      <c r="F121" s="83">
        <f t="shared" si="10"/>
        <v>0</v>
      </c>
      <c r="G121" s="128">
        <f t="shared" si="11"/>
        <v>0</v>
      </c>
    </row>
    <row r="122" spans="1:7" ht="13.5" hidden="1" thickBot="1">
      <c r="A122" s="65">
        <f t="shared" si="12"/>
        <v>102</v>
      </c>
      <c r="B122" s="83">
        <f t="shared" si="13"/>
        <v>0</v>
      </c>
      <c r="C122" s="127">
        <f t="shared" si="7"/>
        <v>0</v>
      </c>
      <c r="D122" s="127">
        <f t="shared" si="8"/>
        <v>0</v>
      </c>
      <c r="E122" s="127">
        <f t="shared" si="9"/>
        <v>0</v>
      </c>
      <c r="F122" s="83">
        <f t="shared" si="10"/>
        <v>0</v>
      </c>
      <c r="G122" s="128">
        <f t="shared" si="11"/>
        <v>0</v>
      </c>
    </row>
    <row r="123" spans="1:7" ht="13.5" hidden="1" thickBot="1">
      <c r="A123" s="65">
        <f t="shared" si="12"/>
        <v>103</v>
      </c>
      <c r="B123" s="83">
        <f t="shared" si="13"/>
        <v>0</v>
      </c>
      <c r="C123" s="127">
        <f t="shared" si="7"/>
        <v>0</v>
      </c>
      <c r="D123" s="127">
        <f t="shared" si="8"/>
        <v>0</v>
      </c>
      <c r="E123" s="127">
        <f t="shared" si="9"/>
        <v>0</v>
      </c>
      <c r="F123" s="83">
        <f t="shared" si="10"/>
        <v>0</v>
      </c>
      <c r="G123" s="128">
        <f t="shared" si="11"/>
        <v>0</v>
      </c>
    </row>
    <row r="124" spans="1:7" ht="13.5" hidden="1" thickBot="1">
      <c r="A124" s="65">
        <f t="shared" si="12"/>
        <v>104</v>
      </c>
      <c r="B124" s="83">
        <f t="shared" si="13"/>
        <v>0</v>
      </c>
      <c r="C124" s="127">
        <f t="shared" si="7"/>
        <v>0</v>
      </c>
      <c r="D124" s="127">
        <f t="shared" si="8"/>
        <v>0</v>
      </c>
      <c r="E124" s="127">
        <f t="shared" si="9"/>
        <v>0</v>
      </c>
      <c r="F124" s="83">
        <f t="shared" si="10"/>
        <v>0</v>
      </c>
      <c r="G124" s="128">
        <f t="shared" si="11"/>
        <v>0</v>
      </c>
    </row>
    <row r="125" spans="1:7" ht="13.5" hidden="1" thickBot="1">
      <c r="A125" s="65">
        <f t="shared" si="12"/>
        <v>105</v>
      </c>
      <c r="B125" s="83">
        <f t="shared" si="13"/>
        <v>0</v>
      </c>
      <c r="C125" s="127">
        <f t="shared" si="7"/>
        <v>0</v>
      </c>
      <c r="D125" s="127">
        <f t="shared" si="8"/>
        <v>0</v>
      </c>
      <c r="E125" s="127">
        <f t="shared" si="9"/>
        <v>0</v>
      </c>
      <c r="F125" s="83">
        <f t="shared" si="10"/>
        <v>0</v>
      </c>
      <c r="G125" s="128">
        <f t="shared" si="11"/>
        <v>0</v>
      </c>
    </row>
    <row r="126" spans="1:7" ht="13.5" hidden="1" thickBot="1">
      <c r="A126" s="65">
        <f t="shared" si="12"/>
        <v>106</v>
      </c>
      <c r="B126" s="83">
        <f t="shared" si="13"/>
        <v>0</v>
      </c>
      <c r="C126" s="127">
        <f t="shared" si="7"/>
        <v>0</v>
      </c>
      <c r="D126" s="127">
        <f t="shared" si="8"/>
        <v>0</v>
      </c>
      <c r="E126" s="127">
        <f t="shared" si="9"/>
        <v>0</v>
      </c>
      <c r="F126" s="83">
        <f t="shared" si="10"/>
        <v>0</v>
      </c>
      <c r="G126" s="128">
        <f t="shared" si="11"/>
        <v>0</v>
      </c>
    </row>
    <row r="127" spans="1:7" ht="13.5" hidden="1" thickBot="1">
      <c r="A127" s="65">
        <f t="shared" si="12"/>
        <v>107</v>
      </c>
      <c r="B127" s="83">
        <f t="shared" si="13"/>
        <v>0</v>
      </c>
      <c r="C127" s="127">
        <f t="shared" si="7"/>
        <v>0</v>
      </c>
      <c r="D127" s="127">
        <f t="shared" si="8"/>
        <v>0</v>
      </c>
      <c r="E127" s="127">
        <f t="shared" si="9"/>
        <v>0</v>
      </c>
      <c r="F127" s="83">
        <f t="shared" si="10"/>
        <v>0</v>
      </c>
      <c r="G127" s="128">
        <f t="shared" si="11"/>
        <v>0</v>
      </c>
    </row>
    <row r="128" spans="1:7" ht="13.5" hidden="1" thickBot="1">
      <c r="A128" s="65">
        <f t="shared" si="12"/>
        <v>108</v>
      </c>
      <c r="B128" s="83">
        <f t="shared" si="13"/>
        <v>0</v>
      </c>
      <c r="C128" s="127">
        <f t="shared" si="7"/>
        <v>0</v>
      </c>
      <c r="D128" s="127">
        <f t="shared" si="8"/>
        <v>0</v>
      </c>
      <c r="E128" s="127">
        <f t="shared" si="9"/>
        <v>0</v>
      </c>
      <c r="F128" s="83">
        <f t="shared" si="10"/>
        <v>0</v>
      </c>
      <c r="G128" s="128">
        <f t="shared" si="11"/>
        <v>0</v>
      </c>
    </row>
    <row r="129" spans="1:7" ht="13.5" hidden="1" thickBot="1">
      <c r="A129" s="65">
        <f t="shared" si="12"/>
        <v>109</v>
      </c>
      <c r="B129" s="83">
        <f t="shared" si="13"/>
        <v>0</v>
      </c>
      <c r="C129" s="127">
        <f t="shared" si="7"/>
        <v>0</v>
      </c>
      <c r="D129" s="127">
        <f t="shared" si="8"/>
        <v>0</v>
      </c>
      <c r="E129" s="127">
        <f t="shared" si="9"/>
        <v>0</v>
      </c>
      <c r="F129" s="83">
        <f t="shared" si="10"/>
        <v>0</v>
      </c>
      <c r="G129" s="128">
        <f t="shared" si="11"/>
        <v>0</v>
      </c>
    </row>
    <row r="130" spans="1:7" ht="13.5" hidden="1" thickBot="1">
      <c r="A130" s="65">
        <f t="shared" si="12"/>
        <v>110</v>
      </c>
      <c r="B130" s="83">
        <f t="shared" si="13"/>
        <v>0</v>
      </c>
      <c r="C130" s="127">
        <f t="shared" si="7"/>
        <v>0</v>
      </c>
      <c r="D130" s="127">
        <f t="shared" si="8"/>
        <v>0</v>
      </c>
      <c r="E130" s="127">
        <f t="shared" si="9"/>
        <v>0</v>
      </c>
      <c r="F130" s="83">
        <f t="shared" si="10"/>
        <v>0</v>
      </c>
      <c r="G130" s="128">
        <f t="shared" si="11"/>
        <v>0</v>
      </c>
    </row>
    <row r="131" spans="1:7" ht="13.5" hidden="1" thickBot="1">
      <c r="A131" s="65">
        <f t="shared" si="12"/>
        <v>111</v>
      </c>
      <c r="B131" s="83">
        <f t="shared" si="13"/>
        <v>0</v>
      </c>
      <c r="C131" s="127">
        <f t="shared" si="7"/>
        <v>0</v>
      </c>
      <c r="D131" s="127">
        <f t="shared" si="8"/>
        <v>0</v>
      </c>
      <c r="E131" s="127">
        <f t="shared" si="9"/>
        <v>0</v>
      </c>
      <c r="F131" s="83">
        <f t="shared" si="10"/>
        <v>0</v>
      </c>
      <c r="G131" s="128">
        <f t="shared" si="11"/>
        <v>0</v>
      </c>
    </row>
    <row r="132" spans="1:7" ht="13.5" hidden="1" thickBot="1">
      <c r="A132" s="65">
        <f t="shared" si="12"/>
        <v>112</v>
      </c>
      <c r="B132" s="83">
        <f t="shared" si="13"/>
        <v>0</v>
      </c>
      <c r="C132" s="127">
        <f t="shared" si="7"/>
        <v>0</v>
      </c>
      <c r="D132" s="127">
        <f t="shared" si="8"/>
        <v>0</v>
      </c>
      <c r="E132" s="127">
        <f t="shared" si="9"/>
        <v>0</v>
      </c>
      <c r="F132" s="83">
        <f t="shared" si="10"/>
        <v>0</v>
      </c>
      <c r="G132" s="128">
        <f t="shared" si="11"/>
        <v>0</v>
      </c>
    </row>
    <row r="133" spans="1:7" ht="13.5" hidden="1" thickBot="1">
      <c r="A133" s="65">
        <f t="shared" si="12"/>
        <v>113</v>
      </c>
      <c r="B133" s="83">
        <f t="shared" si="13"/>
        <v>0</v>
      </c>
      <c r="C133" s="127">
        <f t="shared" si="7"/>
        <v>0</v>
      </c>
      <c r="D133" s="127">
        <f t="shared" si="8"/>
        <v>0</v>
      </c>
      <c r="E133" s="127">
        <f t="shared" si="9"/>
        <v>0</v>
      </c>
      <c r="F133" s="83">
        <f t="shared" si="10"/>
        <v>0</v>
      </c>
      <c r="G133" s="128">
        <f t="shared" si="11"/>
        <v>0</v>
      </c>
    </row>
    <row r="134" spans="1:7" ht="13.5" hidden="1" thickBot="1">
      <c r="A134" s="65">
        <f t="shared" si="12"/>
        <v>114</v>
      </c>
      <c r="B134" s="83">
        <f t="shared" si="13"/>
        <v>0</v>
      </c>
      <c r="C134" s="127">
        <f t="shared" si="7"/>
        <v>0</v>
      </c>
      <c r="D134" s="127">
        <f t="shared" si="8"/>
        <v>0</v>
      </c>
      <c r="E134" s="127">
        <f t="shared" si="9"/>
        <v>0</v>
      </c>
      <c r="F134" s="83">
        <f t="shared" si="10"/>
        <v>0</v>
      </c>
      <c r="G134" s="128">
        <f t="shared" si="11"/>
        <v>0</v>
      </c>
    </row>
    <row r="135" spans="1:7" ht="13.5" hidden="1" thickBot="1">
      <c r="A135" s="65">
        <f t="shared" si="12"/>
        <v>115</v>
      </c>
      <c r="B135" s="83">
        <f t="shared" si="13"/>
        <v>0</v>
      </c>
      <c r="C135" s="127">
        <f t="shared" si="7"/>
        <v>0</v>
      </c>
      <c r="D135" s="127">
        <f t="shared" si="8"/>
        <v>0</v>
      </c>
      <c r="E135" s="127">
        <f t="shared" si="9"/>
        <v>0</v>
      </c>
      <c r="F135" s="83">
        <f t="shared" si="10"/>
        <v>0</v>
      </c>
      <c r="G135" s="128">
        <f t="shared" si="11"/>
        <v>0</v>
      </c>
    </row>
    <row r="136" spans="1:7" ht="13.5" hidden="1" thickBot="1">
      <c r="A136" s="65">
        <f t="shared" si="12"/>
        <v>116</v>
      </c>
      <c r="B136" s="83">
        <f t="shared" si="13"/>
        <v>0</v>
      </c>
      <c r="C136" s="127">
        <f t="shared" si="7"/>
        <v>0</v>
      </c>
      <c r="D136" s="127">
        <f t="shared" si="8"/>
        <v>0</v>
      </c>
      <c r="E136" s="127">
        <f t="shared" si="9"/>
        <v>0</v>
      </c>
      <c r="F136" s="83">
        <f t="shared" si="10"/>
        <v>0</v>
      </c>
      <c r="G136" s="128">
        <f t="shared" si="11"/>
        <v>0</v>
      </c>
    </row>
    <row r="137" spans="1:7" ht="13.5" hidden="1" thickBot="1">
      <c r="A137" s="65">
        <f t="shared" si="12"/>
        <v>117</v>
      </c>
      <c r="B137" s="83">
        <f t="shared" si="13"/>
        <v>0</v>
      </c>
      <c r="C137" s="127">
        <f t="shared" si="7"/>
        <v>0</v>
      </c>
      <c r="D137" s="127">
        <f t="shared" si="8"/>
        <v>0</v>
      </c>
      <c r="E137" s="127">
        <f t="shared" si="9"/>
        <v>0</v>
      </c>
      <c r="F137" s="83">
        <f t="shared" si="10"/>
        <v>0</v>
      </c>
      <c r="G137" s="128">
        <f t="shared" si="11"/>
        <v>0</v>
      </c>
    </row>
    <row r="138" spans="1:7" ht="13.5" hidden="1" thickBot="1">
      <c r="A138" s="65">
        <f t="shared" si="12"/>
        <v>118</v>
      </c>
      <c r="B138" s="83">
        <f t="shared" si="13"/>
        <v>0</v>
      </c>
      <c r="C138" s="127">
        <f t="shared" si="7"/>
        <v>0</v>
      </c>
      <c r="D138" s="127">
        <f t="shared" si="8"/>
        <v>0</v>
      </c>
      <c r="E138" s="127">
        <f t="shared" si="9"/>
        <v>0</v>
      </c>
      <c r="F138" s="83">
        <f t="shared" si="10"/>
        <v>0</v>
      </c>
      <c r="G138" s="128">
        <f t="shared" si="11"/>
        <v>0</v>
      </c>
    </row>
    <row r="139" spans="1:7" ht="13.5" hidden="1" thickBot="1">
      <c r="A139" s="65">
        <f t="shared" si="12"/>
        <v>119</v>
      </c>
      <c r="B139" s="83">
        <f t="shared" si="13"/>
        <v>0</v>
      </c>
      <c r="C139" s="127">
        <f t="shared" si="7"/>
        <v>0</v>
      </c>
      <c r="D139" s="127">
        <f t="shared" si="8"/>
        <v>0</v>
      </c>
      <c r="E139" s="127">
        <f t="shared" si="9"/>
        <v>0</v>
      </c>
      <c r="F139" s="83">
        <f t="shared" si="10"/>
        <v>0</v>
      </c>
      <c r="G139" s="128">
        <f t="shared" si="11"/>
        <v>0</v>
      </c>
    </row>
    <row r="140" spans="1:7" ht="13.5" hidden="1" thickBot="1">
      <c r="A140" s="65">
        <f t="shared" si="12"/>
        <v>120</v>
      </c>
      <c r="B140" s="83">
        <f t="shared" si="13"/>
        <v>0</v>
      </c>
      <c r="C140" s="127">
        <f t="shared" si="7"/>
        <v>0</v>
      </c>
      <c r="D140" s="127">
        <f t="shared" si="8"/>
        <v>0</v>
      </c>
      <c r="E140" s="127">
        <f t="shared" si="9"/>
        <v>0</v>
      </c>
      <c r="F140" s="83">
        <f t="shared" si="10"/>
        <v>0</v>
      </c>
      <c r="G140" s="128">
        <f t="shared" si="11"/>
        <v>0</v>
      </c>
    </row>
    <row r="141" spans="1:7" ht="13.5" hidden="1" thickBot="1">
      <c r="A141" s="65">
        <f t="shared" si="12"/>
        <v>121</v>
      </c>
      <c r="B141" s="83">
        <f t="shared" si="13"/>
        <v>0</v>
      </c>
      <c r="C141" s="127">
        <f t="shared" si="7"/>
        <v>0</v>
      </c>
      <c r="D141" s="127">
        <f t="shared" si="8"/>
        <v>0</v>
      </c>
      <c r="E141" s="127">
        <f t="shared" si="9"/>
        <v>0</v>
      </c>
      <c r="F141" s="83">
        <f t="shared" si="10"/>
        <v>0</v>
      </c>
      <c r="G141" s="128">
        <f t="shared" si="11"/>
        <v>0</v>
      </c>
    </row>
    <row r="142" spans="1:7" ht="13.5" hidden="1" thickBot="1">
      <c r="A142" s="65">
        <f t="shared" si="12"/>
        <v>122</v>
      </c>
      <c r="B142" s="83">
        <f t="shared" si="13"/>
        <v>0</v>
      </c>
      <c r="C142" s="127">
        <f t="shared" si="7"/>
        <v>0</v>
      </c>
      <c r="D142" s="127">
        <f t="shared" si="8"/>
        <v>0</v>
      </c>
      <c r="E142" s="127">
        <f t="shared" si="9"/>
        <v>0</v>
      </c>
      <c r="F142" s="83">
        <f t="shared" si="10"/>
        <v>0</v>
      </c>
      <c r="G142" s="128">
        <f t="shared" si="11"/>
        <v>0</v>
      </c>
    </row>
    <row r="143" spans="1:7" ht="13.5" hidden="1" thickBot="1">
      <c r="A143" s="65">
        <f t="shared" si="12"/>
        <v>123</v>
      </c>
      <c r="B143" s="83">
        <f t="shared" si="13"/>
        <v>0</v>
      </c>
      <c r="C143" s="127">
        <f t="shared" si="7"/>
        <v>0</v>
      </c>
      <c r="D143" s="127">
        <f t="shared" si="8"/>
        <v>0</v>
      </c>
      <c r="E143" s="127">
        <f t="shared" si="9"/>
        <v>0</v>
      </c>
      <c r="F143" s="83">
        <f t="shared" si="10"/>
        <v>0</v>
      </c>
      <c r="G143" s="128">
        <f t="shared" si="11"/>
        <v>0</v>
      </c>
    </row>
    <row r="144" spans="1:7" ht="13.5" hidden="1" thickBot="1">
      <c r="A144" s="65">
        <f t="shared" si="12"/>
        <v>124</v>
      </c>
      <c r="B144" s="83">
        <f t="shared" si="13"/>
        <v>0</v>
      </c>
      <c r="C144" s="127">
        <f t="shared" si="7"/>
        <v>0</v>
      </c>
      <c r="D144" s="127">
        <f t="shared" si="8"/>
        <v>0</v>
      </c>
      <c r="E144" s="127">
        <f t="shared" si="9"/>
        <v>0</v>
      </c>
      <c r="F144" s="83">
        <f t="shared" si="10"/>
        <v>0</v>
      </c>
      <c r="G144" s="128">
        <f t="shared" si="11"/>
        <v>0</v>
      </c>
    </row>
    <row r="145" spans="1:7" ht="13.5" hidden="1" thickBot="1">
      <c r="A145" s="65">
        <f t="shared" si="12"/>
        <v>125</v>
      </c>
      <c r="B145" s="83">
        <f t="shared" si="13"/>
        <v>0</v>
      </c>
      <c r="C145" s="127">
        <f t="shared" si="7"/>
        <v>0</v>
      </c>
      <c r="D145" s="127">
        <f t="shared" si="8"/>
        <v>0</v>
      </c>
      <c r="E145" s="127">
        <f t="shared" si="9"/>
        <v>0</v>
      </c>
      <c r="F145" s="83">
        <f t="shared" si="10"/>
        <v>0</v>
      </c>
      <c r="G145" s="128">
        <f t="shared" si="11"/>
        <v>0</v>
      </c>
    </row>
    <row r="146" spans="1:7" ht="13.5" hidden="1" thickBot="1">
      <c r="A146" s="65">
        <f t="shared" si="12"/>
        <v>126</v>
      </c>
      <c r="B146" s="83">
        <f t="shared" si="13"/>
        <v>0</v>
      </c>
      <c r="C146" s="127">
        <f t="shared" si="7"/>
        <v>0</v>
      </c>
      <c r="D146" s="127">
        <f t="shared" si="8"/>
        <v>0</v>
      </c>
      <c r="E146" s="127">
        <f t="shared" si="9"/>
        <v>0</v>
      </c>
      <c r="F146" s="83">
        <f t="shared" si="10"/>
        <v>0</v>
      </c>
      <c r="G146" s="128">
        <f t="shared" si="11"/>
        <v>0</v>
      </c>
    </row>
    <row r="147" spans="1:7" ht="13.5" hidden="1" thickBot="1">
      <c r="A147" s="65">
        <f t="shared" si="12"/>
        <v>127</v>
      </c>
      <c r="B147" s="83">
        <f t="shared" si="13"/>
        <v>0</v>
      </c>
      <c r="C147" s="127">
        <f t="shared" si="7"/>
        <v>0</v>
      </c>
      <c r="D147" s="127">
        <f t="shared" si="8"/>
        <v>0</v>
      </c>
      <c r="E147" s="127">
        <f t="shared" si="9"/>
        <v>0</v>
      </c>
      <c r="F147" s="83">
        <f t="shared" si="10"/>
        <v>0</v>
      </c>
      <c r="G147" s="128">
        <f t="shared" si="11"/>
        <v>0</v>
      </c>
    </row>
    <row r="148" spans="1:7" ht="13.5" hidden="1" thickBot="1">
      <c r="A148" s="65">
        <f t="shared" si="12"/>
        <v>128</v>
      </c>
      <c r="B148" s="83">
        <f t="shared" si="13"/>
        <v>0</v>
      </c>
      <c r="C148" s="127">
        <f t="shared" si="7"/>
        <v>0</v>
      </c>
      <c r="D148" s="127">
        <f t="shared" si="8"/>
        <v>0</v>
      </c>
      <c r="E148" s="127">
        <f t="shared" si="9"/>
        <v>0</v>
      </c>
      <c r="F148" s="83">
        <f t="shared" si="10"/>
        <v>0</v>
      </c>
      <c r="G148" s="128">
        <f t="shared" si="11"/>
        <v>0</v>
      </c>
    </row>
    <row r="149" spans="1:7" ht="13.5" hidden="1" thickBot="1">
      <c r="A149" s="65">
        <f t="shared" si="12"/>
        <v>129</v>
      </c>
      <c r="B149" s="83">
        <f t="shared" si="13"/>
        <v>0</v>
      </c>
      <c r="C149" s="127">
        <f aca="true" t="shared" si="14" ref="C149:C212">IF(A149&lt;=$D$10,D149+$D$13,0)</f>
        <v>0</v>
      </c>
      <c r="D149" s="127">
        <f aca="true" t="shared" si="15" ref="D149:D212">E149+F149</f>
        <v>0</v>
      </c>
      <c r="E149" s="127">
        <f aca="true" t="shared" si="16" ref="E149:E212">B149*$D$11</f>
        <v>0</v>
      </c>
      <c r="F149" s="83">
        <f aca="true" t="shared" si="17" ref="F149:F212">IF(A149&lt;=$D$10,$D$12*-1,0)</f>
        <v>0</v>
      </c>
      <c r="G149" s="128">
        <f aca="true" t="shared" si="18" ref="G149:G212">B149-F149</f>
        <v>0</v>
      </c>
    </row>
    <row r="150" spans="1:7" ht="13.5" hidden="1" thickBot="1">
      <c r="A150" s="65">
        <f aca="true" t="shared" si="19" ref="A150:A213">A149+1</f>
        <v>130</v>
      </c>
      <c r="B150" s="83">
        <f aca="true" t="shared" si="20" ref="B150:B213">B149-F149</f>
        <v>0</v>
      </c>
      <c r="C150" s="127">
        <f t="shared" si="14"/>
        <v>0</v>
      </c>
      <c r="D150" s="127">
        <f t="shared" si="15"/>
        <v>0</v>
      </c>
      <c r="E150" s="127">
        <f t="shared" si="16"/>
        <v>0</v>
      </c>
      <c r="F150" s="83">
        <f t="shared" si="17"/>
        <v>0</v>
      </c>
      <c r="G150" s="128">
        <f t="shared" si="18"/>
        <v>0</v>
      </c>
    </row>
    <row r="151" spans="1:7" ht="13.5" hidden="1" thickBot="1">
      <c r="A151" s="65">
        <f t="shared" si="19"/>
        <v>131</v>
      </c>
      <c r="B151" s="83">
        <f t="shared" si="20"/>
        <v>0</v>
      </c>
      <c r="C151" s="127">
        <f t="shared" si="14"/>
        <v>0</v>
      </c>
      <c r="D151" s="127">
        <f t="shared" si="15"/>
        <v>0</v>
      </c>
      <c r="E151" s="127">
        <f t="shared" si="16"/>
        <v>0</v>
      </c>
      <c r="F151" s="83">
        <f t="shared" si="17"/>
        <v>0</v>
      </c>
      <c r="G151" s="128">
        <f t="shared" si="18"/>
        <v>0</v>
      </c>
    </row>
    <row r="152" spans="1:7" ht="13.5" hidden="1" thickBot="1">
      <c r="A152" s="65">
        <f t="shared" si="19"/>
        <v>132</v>
      </c>
      <c r="B152" s="83">
        <f t="shared" si="20"/>
        <v>0</v>
      </c>
      <c r="C152" s="127">
        <f t="shared" si="14"/>
        <v>0</v>
      </c>
      <c r="D152" s="127">
        <f t="shared" si="15"/>
        <v>0</v>
      </c>
      <c r="E152" s="127">
        <f t="shared" si="16"/>
        <v>0</v>
      </c>
      <c r="F152" s="83">
        <f t="shared" si="17"/>
        <v>0</v>
      </c>
      <c r="G152" s="128">
        <f t="shared" si="18"/>
        <v>0</v>
      </c>
    </row>
    <row r="153" spans="1:7" ht="13.5" hidden="1" thickBot="1">
      <c r="A153" s="65">
        <f t="shared" si="19"/>
        <v>133</v>
      </c>
      <c r="B153" s="83">
        <f t="shared" si="20"/>
        <v>0</v>
      </c>
      <c r="C153" s="127">
        <f t="shared" si="14"/>
        <v>0</v>
      </c>
      <c r="D153" s="127">
        <f t="shared" si="15"/>
        <v>0</v>
      </c>
      <c r="E153" s="127">
        <f t="shared" si="16"/>
        <v>0</v>
      </c>
      <c r="F153" s="83">
        <f t="shared" si="17"/>
        <v>0</v>
      </c>
      <c r="G153" s="128">
        <f t="shared" si="18"/>
        <v>0</v>
      </c>
    </row>
    <row r="154" spans="1:7" ht="13.5" hidden="1" thickBot="1">
      <c r="A154" s="65">
        <f t="shared" si="19"/>
        <v>134</v>
      </c>
      <c r="B154" s="83">
        <f t="shared" si="20"/>
        <v>0</v>
      </c>
      <c r="C154" s="127">
        <f t="shared" si="14"/>
        <v>0</v>
      </c>
      <c r="D154" s="127">
        <f t="shared" si="15"/>
        <v>0</v>
      </c>
      <c r="E154" s="127">
        <f t="shared" si="16"/>
        <v>0</v>
      </c>
      <c r="F154" s="83">
        <f t="shared" si="17"/>
        <v>0</v>
      </c>
      <c r="G154" s="128">
        <f t="shared" si="18"/>
        <v>0</v>
      </c>
    </row>
    <row r="155" spans="1:7" ht="13.5" hidden="1" thickBot="1">
      <c r="A155" s="65">
        <f t="shared" si="19"/>
        <v>135</v>
      </c>
      <c r="B155" s="83">
        <f t="shared" si="20"/>
        <v>0</v>
      </c>
      <c r="C155" s="127">
        <f t="shared" si="14"/>
        <v>0</v>
      </c>
      <c r="D155" s="127">
        <f t="shared" si="15"/>
        <v>0</v>
      </c>
      <c r="E155" s="127">
        <f t="shared" si="16"/>
        <v>0</v>
      </c>
      <c r="F155" s="83">
        <f t="shared" si="17"/>
        <v>0</v>
      </c>
      <c r="G155" s="128">
        <f t="shared" si="18"/>
        <v>0</v>
      </c>
    </row>
    <row r="156" spans="1:7" ht="13.5" hidden="1" thickBot="1">
      <c r="A156" s="65">
        <f t="shared" si="19"/>
        <v>136</v>
      </c>
      <c r="B156" s="83">
        <f t="shared" si="20"/>
        <v>0</v>
      </c>
      <c r="C156" s="127">
        <f t="shared" si="14"/>
        <v>0</v>
      </c>
      <c r="D156" s="127">
        <f t="shared" si="15"/>
        <v>0</v>
      </c>
      <c r="E156" s="127">
        <f t="shared" si="16"/>
        <v>0</v>
      </c>
      <c r="F156" s="83">
        <f t="shared" si="17"/>
        <v>0</v>
      </c>
      <c r="G156" s="128">
        <f t="shared" si="18"/>
        <v>0</v>
      </c>
    </row>
    <row r="157" spans="1:7" ht="13.5" hidden="1" thickBot="1">
      <c r="A157" s="65">
        <f t="shared" si="19"/>
        <v>137</v>
      </c>
      <c r="B157" s="83">
        <f t="shared" si="20"/>
        <v>0</v>
      </c>
      <c r="C157" s="127">
        <f t="shared" si="14"/>
        <v>0</v>
      </c>
      <c r="D157" s="127">
        <f t="shared" si="15"/>
        <v>0</v>
      </c>
      <c r="E157" s="127">
        <f t="shared" si="16"/>
        <v>0</v>
      </c>
      <c r="F157" s="83">
        <f t="shared" si="17"/>
        <v>0</v>
      </c>
      <c r="G157" s="128">
        <f t="shared" si="18"/>
        <v>0</v>
      </c>
    </row>
    <row r="158" spans="1:7" ht="13.5" hidden="1" thickBot="1">
      <c r="A158" s="65">
        <f t="shared" si="19"/>
        <v>138</v>
      </c>
      <c r="B158" s="83">
        <f t="shared" si="20"/>
        <v>0</v>
      </c>
      <c r="C158" s="127">
        <f t="shared" si="14"/>
        <v>0</v>
      </c>
      <c r="D158" s="127">
        <f t="shared" si="15"/>
        <v>0</v>
      </c>
      <c r="E158" s="127">
        <f t="shared" si="16"/>
        <v>0</v>
      </c>
      <c r="F158" s="83">
        <f t="shared" si="17"/>
        <v>0</v>
      </c>
      <c r="G158" s="128">
        <f t="shared" si="18"/>
        <v>0</v>
      </c>
    </row>
    <row r="159" spans="1:7" ht="13.5" hidden="1" thickBot="1">
      <c r="A159" s="65">
        <f t="shared" si="19"/>
        <v>139</v>
      </c>
      <c r="B159" s="83">
        <f t="shared" si="20"/>
        <v>0</v>
      </c>
      <c r="C159" s="127">
        <f t="shared" si="14"/>
        <v>0</v>
      </c>
      <c r="D159" s="127">
        <f t="shared" si="15"/>
        <v>0</v>
      </c>
      <c r="E159" s="127">
        <f t="shared" si="16"/>
        <v>0</v>
      </c>
      <c r="F159" s="83">
        <f t="shared" si="17"/>
        <v>0</v>
      </c>
      <c r="G159" s="128">
        <f t="shared" si="18"/>
        <v>0</v>
      </c>
    </row>
    <row r="160" spans="1:7" ht="13.5" hidden="1" thickBot="1">
      <c r="A160" s="65">
        <f t="shared" si="19"/>
        <v>140</v>
      </c>
      <c r="B160" s="83">
        <f t="shared" si="20"/>
        <v>0</v>
      </c>
      <c r="C160" s="127">
        <f t="shared" si="14"/>
        <v>0</v>
      </c>
      <c r="D160" s="127">
        <f t="shared" si="15"/>
        <v>0</v>
      </c>
      <c r="E160" s="127">
        <f t="shared" si="16"/>
        <v>0</v>
      </c>
      <c r="F160" s="83">
        <f t="shared" si="17"/>
        <v>0</v>
      </c>
      <c r="G160" s="128">
        <f t="shared" si="18"/>
        <v>0</v>
      </c>
    </row>
    <row r="161" spans="1:7" ht="13.5" hidden="1" thickBot="1">
      <c r="A161" s="65">
        <f t="shared" si="19"/>
        <v>141</v>
      </c>
      <c r="B161" s="83">
        <f t="shared" si="20"/>
        <v>0</v>
      </c>
      <c r="C161" s="127">
        <f t="shared" si="14"/>
        <v>0</v>
      </c>
      <c r="D161" s="127">
        <f t="shared" si="15"/>
        <v>0</v>
      </c>
      <c r="E161" s="127">
        <f t="shared" si="16"/>
        <v>0</v>
      </c>
      <c r="F161" s="83">
        <f t="shared" si="17"/>
        <v>0</v>
      </c>
      <c r="G161" s="128">
        <f t="shared" si="18"/>
        <v>0</v>
      </c>
    </row>
    <row r="162" spans="1:7" ht="13.5" hidden="1" thickBot="1">
      <c r="A162" s="65">
        <f t="shared" si="19"/>
        <v>142</v>
      </c>
      <c r="B162" s="83">
        <f t="shared" si="20"/>
        <v>0</v>
      </c>
      <c r="C162" s="127">
        <f t="shared" si="14"/>
        <v>0</v>
      </c>
      <c r="D162" s="127">
        <f t="shared" si="15"/>
        <v>0</v>
      </c>
      <c r="E162" s="127">
        <f t="shared" si="16"/>
        <v>0</v>
      </c>
      <c r="F162" s="83">
        <f t="shared" si="17"/>
        <v>0</v>
      </c>
      <c r="G162" s="128">
        <f t="shared" si="18"/>
        <v>0</v>
      </c>
    </row>
    <row r="163" spans="1:7" ht="13.5" hidden="1" thickBot="1">
      <c r="A163" s="65">
        <f t="shared" si="19"/>
        <v>143</v>
      </c>
      <c r="B163" s="83">
        <f t="shared" si="20"/>
        <v>0</v>
      </c>
      <c r="C163" s="127">
        <f t="shared" si="14"/>
        <v>0</v>
      </c>
      <c r="D163" s="127">
        <f t="shared" si="15"/>
        <v>0</v>
      </c>
      <c r="E163" s="127">
        <f t="shared" si="16"/>
        <v>0</v>
      </c>
      <c r="F163" s="83">
        <f t="shared" si="17"/>
        <v>0</v>
      </c>
      <c r="G163" s="128">
        <f t="shared" si="18"/>
        <v>0</v>
      </c>
    </row>
    <row r="164" spans="1:7" ht="13.5" hidden="1" thickBot="1">
      <c r="A164" s="65">
        <f t="shared" si="19"/>
        <v>144</v>
      </c>
      <c r="B164" s="83">
        <f t="shared" si="20"/>
        <v>0</v>
      </c>
      <c r="C164" s="127">
        <f t="shared" si="14"/>
        <v>0</v>
      </c>
      <c r="D164" s="127">
        <f t="shared" si="15"/>
        <v>0</v>
      </c>
      <c r="E164" s="127">
        <f t="shared" si="16"/>
        <v>0</v>
      </c>
      <c r="F164" s="83">
        <f t="shared" si="17"/>
        <v>0</v>
      </c>
      <c r="G164" s="128">
        <f t="shared" si="18"/>
        <v>0</v>
      </c>
    </row>
    <row r="165" spans="1:7" ht="13.5" hidden="1" thickBot="1">
      <c r="A165" s="65">
        <f t="shared" si="19"/>
        <v>145</v>
      </c>
      <c r="B165" s="83">
        <f t="shared" si="20"/>
        <v>0</v>
      </c>
      <c r="C165" s="127">
        <f t="shared" si="14"/>
        <v>0</v>
      </c>
      <c r="D165" s="127">
        <f t="shared" si="15"/>
        <v>0</v>
      </c>
      <c r="E165" s="127">
        <f t="shared" si="16"/>
        <v>0</v>
      </c>
      <c r="F165" s="83">
        <f t="shared" si="17"/>
        <v>0</v>
      </c>
      <c r="G165" s="128">
        <f t="shared" si="18"/>
        <v>0</v>
      </c>
    </row>
    <row r="166" spans="1:7" ht="13.5" hidden="1" thickBot="1">
      <c r="A166" s="65">
        <f t="shared" si="19"/>
        <v>146</v>
      </c>
      <c r="B166" s="83">
        <f t="shared" si="20"/>
        <v>0</v>
      </c>
      <c r="C166" s="127">
        <f t="shared" si="14"/>
        <v>0</v>
      </c>
      <c r="D166" s="127">
        <f t="shared" si="15"/>
        <v>0</v>
      </c>
      <c r="E166" s="127">
        <f t="shared" si="16"/>
        <v>0</v>
      </c>
      <c r="F166" s="83">
        <f t="shared" si="17"/>
        <v>0</v>
      </c>
      <c r="G166" s="128">
        <f t="shared" si="18"/>
        <v>0</v>
      </c>
    </row>
    <row r="167" spans="1:7" ht="13.5" hidden="1" thickBot="1">
      <c r="A167" s="65">
        <f t="shared" si="19"/>
        <v>147</v>
      </c>
      <c r="B167" s="83">
        <f t="shared" si="20"/>
        <v>0</v>
      </c>
      <c r="C167" s="127">
        <f t="shared" si="14"/>
        <v>0</v>
      </c>
      <c r="D167" s="127">
        <f t="shared" si="15"/>
        <v>0</v>
      </c>
      <c r="E167" s="127">
        <f t="shared" si="16"/>
        <v>0</v>
      </c>
      <c r="F167" s="83">
        <f t="shared" si="17"/>
        <v>0</v>
      </c>
      <c r="G167" s="128">
        <f t="shared" si="18"/>
        <v>0</v>
      </c>
    </row>
    <row r="168" spans="1:7" ht="13.5" hidden="1" thickBot="1">
      <c r="A168" s="65">
        <f t="shared" si="19"/>
        <v>148</v>
      </c>
      <c r="B168" s="83">
        <f t="shared" si="20"/>
        <v>0</v>
      </c>
      <c r="C168" s="127">
        <f t="shared" si="14"/>
        <v>0</v>
      </c>
      <c r="D168" s="127">
        <f t="shared" si="15"/>
        <v>0</v>
      </c>
      <c r="E168" s="127">
        <f t="shared" si="16"/>
        <v>0</v>
      </c>
      <c r="F168" s="83">
        <f t="shared" si="17"/>
        <v>0</v>
      </c>
      <c r="G168" s="128">
        <f t="shared" si="18"/>
        <v>0</v>
      </c>
    </row>
    <row r="169" spans="1:7" ht="13.5" hidden="1" thickBot="1">
      <c r="A169" s="65">
        <f t="shared" si="19"/>
        <v>149</v>
      </c>
      <c r="B169" s="83">
        <f t="shared" si="20"/>
        <v>0</v>
      </c>
      <c r="C169" s="127">
        <f t="shared" si="14"/>
        <v>0</v>
      </c>
      <c r="D169" s="127">
        <f t="shared" si="15"/>
        <v>0</v>
      </c>
      <c r="E169" s="127">
        <f t="shared" si="16"/>
        <v>0</v>
      </c>
      <c r="F169" s="83">
        <f t="shared" si="17"/>
        <v>0</v>
      </c>
      <c r="G169" s="128">
        <f t="shared" si="18"/>
        <v>0</v>
      </c>
    </row>
    <row r="170" spans="1:7" ht="13.5" hidden="1" thickBot="1">
      <c r="A170" s="65">
        <f t="shared" si="19"/>
        <v>150</v>
      </c>
      <c r="B170" s="83">
        <f t="shared" si="20"/>
        <v>0</v>
      </c>
      <c r="C170" s="127">
        <f t="shared" si="14"/>
        <v>0</v>
      </c>
      <c r="D170" s="127">
        <f t="shared" si="15"/>
        <v>0</v>
      </c>
      <c r="E170" s="127">
        <f t="shared" si="16"/>
        <v>0</v>
      </c>
      <c r="F170" s="83">
        <f t="shared" si="17"/>
        <v>0</v>
      </c>
      <c r="G170" s="128">
        <f t="shared" si="18"/>
        <v>0</v>
      </c>
    </row>
    <row r="171" spans="1:7" ht="13.5" hidden="1" thickBot="1">
      <c r="A171" s="65">
        <f t="shared" si="19"/>
        <v>151</v>
      </c>
      <c r="B171" s="83">
        <f t="shared" si="20"/>
        <v>0</v>
      </c>
      <c r="C171" s="127">
        <f t="shared" si="14"/>
        <v>0</v>
      </c>
      <c r="D171" s="127">
        <f t="shared" si="15"/>
        <v>0</v>
      </c>
      <c r="E171" s="127">
        <f t="shared" si="16"/>
        <v>0</v>
      </c>
      <c r="F171" s="83">
        <f t="shared" si="17"/>
        <v>0</v>
      </c>
      <c r="G171" s="128">
        <f t="shared" si="18"/>
        <v>0</v>
      </c>
    </row>
    <row r="172" spans="1:7" ht="13.5" hidden="1" thickBot="1">
      <c r="A172" s="65">
        <f t="shared" si="19"/>
        <v>152</v>
      </c>
      <c r="B172" s="83">
        <f t="shared" si="20"/>
        <v>0</v>
      </c>
      <c r="C172" s="127">
        <f t="shared" si="14"/>
        <v>0</v>
      </c>
      <c r="D172" s="127">
        <f t="shared" si="15"/>
        <v>0</v>
      </c>
      <c r="E172" s="127">
        <f t="shared" si="16"/>
        <v>0</v>
      </c>
      <c r="F172" s="83">
        <f t="shared" si="17"/>
        <v>0</v>
      </c>
      <c r="G172" s="128">
        <f t="shared" si="18"/>
        <v>0</v>
      </c>
    </row>
    <row r="173" spans="1:7" ht="13.5" hidden="1" thickBot="1">
      <c r="A173" s="65">
        <f t="shared" si="19"/>
        <v>153</v>
      </c>
      <c r="B173" s="83">
        <f t="shared" si="20"/>
        <v>0</v>
      </c>
      <c r="C173" s="127">
        <f t="shared" si="14"/>
        <v>0</v>
      </c>
      <c r="D173" s="127">
        <f t="shared" si="15"/>
        <v>0</v>
      </c>
      <c r="E173" s="127">
        <f t="shared" si="16"/>
        <v>0</v>
      </c>
      <c r="F173" s="83">
        <f t="shared" si="17"/>
        <v>0</v>
      </c>
      <c r="G173" s="128">
        <f t="shared" si="18"/>
        <v>0</v>
      </c>
    </row>
    <row r="174" spans="1:7" ht="13.5" hidden="1" thickBot="1">
      <c r="A174" s="65">
        <f t="shared" si="19"/>
        <v>154</v>
      </c>
      <c r="B174" s="83">
        <f t="shared" si="20"/>
        <v>0</v>
      </c>
      <c r="C174" s="127">
        <f t="shared" si="14"/>
        <v>0</v>
      </c>
      <c r="D174" s="127">
        <f t="shared" si="15"/>
        <v>0</v>
      </c>
      <c r="E174" s="127">
        <f t="shared" si="16"/>
        <v>0</v>
      </c>
      <c r="F174" s="83">
        <f t="shared" si="17"/>
        <v>0</v>
      </c>
      <c r="G174" s="128">
        <f t="shared" si="18"/>
        <v>0</v>
      </c>
    </row>
    <row r="175" spans="1:7" ht="13.5" hidden="1" thickBot="1">
      <c r="A175" s="65">
        <f t="shared" si="19"/>
        <v>155</v>
      </c>
      <c r="B175" s="83">
        <f t="shared" si="20"/>
        <v>0</v>
      </c>
      <c r="C175" s="127">
        <f t="shared" si="14"/>
        <v>0</v>
      </c>
      <c r="D175" s="127">
        <f t="shared" si="15"/>
        <v>0</v>
      </c>
      <c r="E175" s="127">
        <f t="shared" si="16"/>
        <v>0</v>
      </c>
      <c r="F175" s="83">
        <f t="shared" si="17"/>
        <v>0</v>
      </c>
      <c r="G175" s="128">
        <f t="shared" si="18"/>
        <v>0</v>
      </c>
    </row>
    <row r="176" spans="1:7" ht="13.5" hidden="1" thickBot="1">
      <c r="A176" s="65">
        <f t="shared" si="19"/>
        <v>156</v>
      </c>
      <c r="B176" s="83">
        <f t="shared" si="20"/>
        <v>0</v>
      </c>
      <c r="C176" s="127">
        <f t="shared" si="14"/>
        <v>0</v>
      </c>
      <c r="D176" s="127">
        <f t="shared" si="15"/>
        <v>0</v>
      </c>
      <c r="E176" s="127">
        <f t="shared" si="16"/>
        <v>0</v>
      </c>
      <c r="F176" s="83">
        <f t="shared" si="17"/>
        <v>0</v>
      </c>
      <c r="G176" s="128">
        <f t="shared" si="18"/>
        <v>0</v>
      </c>
    </row>
    <row r="177" spans="1:7" ht="13.5" hidden="1" thickBot="1">
      <c r="A177" s="65">
        <f t="shared" si="19"/>
        <v>157</v>
      </c>
      <c r="B177" s="83">
        <f t="shared" si="20"/>
        <v>0</v>
      </c>
      <c r="C177" s="127">
        <f t="shared" si="14"/>
        <v>0</v>
      </c>
      <c r="D177" s="127">
        <f t="shared" si="15"/>
        <v>0</v>
      </c>
      <c r="E177" s="127">
        <f t="shared" si="16"/>
        <v>0</v>
      </c>
      <c r="F177" s="83">
        <f t="shared" si="17"/>
        <v>0</v>
      </c>
      <c r="G177" s="128">
        <f t="shared" si="18"/>
        <v>0</v>
      </c>
    </row>
    <row r="178" spans="1:7" ht="13.5" hidden="1" thickBot="1">
      <c r="A178" s="65">
        <f t="shared" si="19"/>
        <v>158</v>
      </c>
      <c r="B178" s="83">
        <f t="shared" si="20"/>
        <v>0</v>
      </c>
      <c r="C178" s="127">
        <f t="shared" si="14"/>
        <v>0</v>
      </c>
      <c r="D178" s="127">
        <f t="shared" si="15"/>
        <v>0</v>
      </c>
      <c r="E178" s="127">
        <f t="shared" si="16"/>
        <v>0</v>
      </c>
      <c r="F178" s="83">
        <f t="shared" si="17"/>
        <v>0</v>
      </c>
      <c r="G178" s="128">
        <f t="shared" si="18"/>
        <v>0</v>
      </c>
    </row>
    <row r="179" spans="1:7" ht="13.5" hidden="1" thickBot="1">
      <c r="A179" s="65">
        <f t="shared" si="19"/>
        <v>159</v>
      </c>
      <c r="B179" s="83">
        <f t="shared" si="20"/>
        <v>0</v>
      </c>
      <c r="C179" s="127">
        <f t="shared" si="14"/>
        <v>0</v>
      </c>
      <c r="D179" s="127">
        <f t="shared" si="15"/>
        <v>0</v>
      </c>
      <c r="E179" s="127">
        <f t="shared" si="16"/>
        <v>0</v>
      </c>
      <c r="F179" s="83">
        <f t="shared" si="17"/>
        <v>0</v>
      </c>
      <c r="G179" s="128">
        <f t="shared" si="18"/>
        <v>0</v>
      </c>
    </row>
    <row r="180" spans="1:7" ht="13.5" hidden="1" thickBot="1">
      <c r="A180" s="65">
        <f t="shared" si="19"/>
        <v>160</v>
      </c>
      <c r="B180" s="83">
        <f t="shared" si="20"/>
        <v>0</v>
      </c>
      <c r="C180" s="127">
        <f t="shared" si="14"/>
        <v>0</v>
      </c>
      <c r="D180" s="127">
        <f t="shared" si="15"/>
        <v>0</v>
      </c>
      <c r="E180" s="127">
        <f t="shared" si="16"/>
        <v>0</v>
      </c>
      <c r="F180" s="83">
        <f t="shared" si="17"/>
        <v>0</v>
      </c>
      <c r="G180" s="128">
        <f t="shared" si="18"/>
        <v>0</v>
      </c>
    </row>
    <row r="181" spans="1:7" ht="13.5" hidden="1" thickBot="1">
      <c r="A181" s="65">
        <f t="shared" si="19"/>
        <v>161</v>
      </c>
      <c r="B181" s="83">
        <f t="shared" si="20"/>
        <v>0</v>
      </c>
      <c r="C181" s="127">
        <f t="shared" si="14"/>
        <v>0</v>
      </c>
      <c r="D181" s="127">
        <f t="shared" si="15"/>
        <v>0</v>
      </c>
      <c r="E181" s="127">
        <f t="shared" si="16"/>
        <v>0</v>
      </c>
      <c r="F181" s="83">
        <f t="shared" si="17"/>
        <v>0</v>
      </c>
      <c r="G181" s="128">
        <f t="shared" si="18"/>
        <v>0</v>
      </c>
    </row>
    <row r="182" spans="1:7" ht="13.5" hidden="1" thickBot="1">
      <c r="A182" s="65">
        <f t="shared" si="19"/>
        <v>162</v>
      </c>
      <c r="B182" s="83">
        <f t="shared" si="20"/>
        <v>0</v>
      </c>
      <c r="C182" s="127">
        <f t="shared" si="14"/>
        <v>0</v>
      </c>
      <c r="D182" s="127">
        <f t="shared" si="15"/>
        <v>0</v>
      </c>
      <c r="E182" s="127">
        <f t="shared" si="16"/>
        <v>0</v>
      </c>
      <c r="F182" s="83">
        <f t="shared" si="17"/>
        <v>0</v>
      </c>
      <c r="G182" s="128">
        <f t="shared" si="18"/>
        <v>0</v>
      </c>
    </row>
    <row r="183" spans="1:7" ht="13.5" hidden="1" thickBot="1">
      <c r="A183" s="65">
        <f t="shared" si="19"/>
        <v>163</v>
      </c>
      <c r="B183" s="83">
        <f t="shared" si="20"/>
        <v>0</v>
      </c>
      <c r="C183" s="127">
        <f t="shared" si="14"/>
        <v>0</v>
      </c>
      <c r="D183" s="127">
        <f t="shared" si="15"/>
        <v>0</v>
      </c>
      <c r="E183" s="127">
        <f t="shared" si="16"/>
        <v>0</v>
      </c>
      <c r="F183" s="83">
        <f t="shared" si="17"/>
        <v>0</v>
      </c>
      <c r="G183" s="128">
        <f t="shared" si="18"/>
        <v>0</v>
      </c>
    </row>
    <row r="184" spans="1:7" ht="13.5" hidden="1" thickBot="1">
      <c r="A184" s="65">
        <f t="shared" si="19"/>
        <v>164</v>
      </c>
      <c r="B184" s="83">
        <f t="shared" si="20"/>
        <v>0</v>
      </c>
      <c r="C184" s="127">
        <f t="shared" si="14"/>
        <v>0</v>
      </c>
      <c r="D184" s="127">
        <f t="shared" si="15"/>
        <v>0</v>
      </c>
      <c r="E184" s="127">
        <f t="shared" si="16"/>
        <v>0</v>
      </c>
      <c r="F184" s="83">
        <f t="shared" si="17"/>
        <v>0</v>
      </c>
      <c r="G184" s="128">
        <f t="shared" si="18"/>
        <v>0</v>
      </c>
    </row>
    <row r="185" spans="1:7" ht="13.5" hidden="1" thickBot="1">
      <c r="A185" s="65">
        <f t="shared" si="19"/>
        <v>165</v>
      </c>
      <c r="B185" s="83">
        <f t="shared" si="20"/>
        <v>0</v>
      </c>
      <c r="C185" s="127">
        <f t="shared" si="14"/>
        <v>0</v>
      </c>
      <c r="D185" s="127">
        <f t="shared" si="15"/>
        <v>0</v>
      </c>
      <c r="E185" s="127">
        <f t="shared" si="16"/>
        <v>0</v>
      </c>
      <c r="F185" s="83">
        <f t="shared" si="17"/>
        <v>0</v>
      </c>
      <c r="G185" s="128">
        <f t="shared" si="18"/>
        <v>0</v>
      </c>
    </row>
    <row r="186" spans="1:7" ht="13.5" hidden="1" thickBot="1">
      <c r="A186" s="65">
        <f t="shared" si="19"/>
        <v>166</v>
      </c>
      <c r="B186" s="83">
        <f t="shared" si="20"/>
        <v>0</v>
      </c>
      <c r="C186" s="127">
        <f t="shared" si="14"/>
        <v>0</v>
      </c>
      <c r="D186" s="127">
        <f t="shared" si="15"/>
        <v>0</v>
      </c>
      <c r="E186" s="127">
        <f t="shared" si="16"/>
        <v>0</v>
      </c>
      <c r="F186" s="83">
        <f t="shared" si="17"/>
        <v>0</v>
      </c>
      <c r="G186" s="128">
        <f t="shared" si="18"/>
        <v>0</v>
      </c>
    </row>
    <row r="187" spans="1:7" ht="13.5" hidden="1" thickBot="1">
      <c r="A187" s="65">
        <f t="shared" si="19"/>
        <v>167</v>
      </c>
      <c r="B187" s="83">
        <f t="shared" si="20"/>
        <v>0</v>
      </c>
      <c r="C187" s="127">
        <f t="shared" si="14"/>
        <v>0</v>
      </c>
      <c r="D187" s="127">
        <f t="shared" si="15"/>
        <v>0</v>
      </c>
      <c r="E187" s="127">
        <f t="shared" si="16"/>
        <v>0</v>
      </c>
      <c r="F187" s="83">
        <f t="shared" si="17"/>
        <v>0</v>
      </c>
      <c r="G187" s="128">
        <f t="shared" si="18"/>
        <v>0</v>
      </c>
    </row>
    <row r="188" spans="1:7" ht="13.5" hidden="1" thickBot="1">
      <c r="A188" s="65">
        <f t="shared" si="19"/>
        <v>168</v>
      </c>
      <c r="B188" s="83">
        <f t="shared" si="20"/>
        <v>0</v>
      </c>
      <c r="C188" s="127">
        <f t="shared" si="14"/>
        <v>0</v>
      </c>
      <c r="D188" s="127">
        <f t="shared" si="15"/>
        <v>0</v>
      </c>
      <c r="E188" s="127">
        <f t="shared" si="16"/>
        <v>0</v>
      </c>
      <c r="F188" s="83">
        <f t="shared" si="17"/>
        <v>0</v>
      </c>
      <c r="G188" s="128">
        <f t="shared" si="18"/>
        <v>0</v>
      </c>
    </row>
    <row r="189" spans="1:7" ht="13.5" hidden="1" thickBot="1">
      <c r="A189" s="65">
        <f t="shared" si="19"/>
        <v>169</v>
      </c>
      <c r="B189" s="83">
        <f t="shared" si="20"/>
        <v>0</v>
      </c>
      <c r="C189" s="127">
        <f t="shared" si="14"/>
        <v>0</v>
      </c>
      <c r="D189" s="127">
        <f t="shared" si="15"/>
        <v>0</v>
      </c>
      <c r="E189" s="127">
        <f t="shared" si="16"/>
        <v>0</v>
      </c>
      <c r="F189" s="83">
        <f t="shared" si="17"/>
        <v>0</v>
      </c>
      <c r="G189" s="128">
        <f t="shared" si="18"/>
        <v>0</v>
      </c>
    </row>
    <row r="190" spans="1:7" ht="13.5" hidden="1" thickBot="1">
      <c r="A190" s="65">
        <f t="shared" si="19"/>
        <v>170</v>
      </c>
      <c r="B190" s="83">
        <f t="shared" si="20"/>
        <v>0</v>
      </c>
      <c r="C190" s="127">
        <f t="shared" si="14"/>
        <v>0</v>
      </c>
      <c r="D190" s="127">
        <f t="shared" si="15"/>
        <v>0</v>
      </c>
      <c r="E190" s="127">
        <f t="shared" si="16"/>
        <v>0</v>
      </c>
      <c r="F190" s="83">
        <f t="shared" si="17"/>
        <v>0</v>
      </c>
      <c r="G190" s="128">
        <f t="shared" si="18"/>
        <v>0</v>
      </c>
    </row>
    <row r="191" spans="1:7" ht="13.5" hidden="1" thickBot="1">
      <c r="A191" s="65">
        <f t="shared" si="19"/>
        <v>171</v>
      </c>
      <c r="B191" s="83">
        <f t="shared" si="20"/>
        <v>0</v>
      </c>
      <c r="C191" s="127">
        <f t="shared" si="14"/>
        <v>0</v>
      </c>
      <c r="D191" s="127">
        <f t="shared" si="15"/>
        <v>0</v>
      </c>
      <c r="E191" s="127">
        <f t="shared" si="16"/>
        <v>0</v>
      </c>
      <c r="F191" s="83">
        <f t="shared" si="17"/>
        <v>0</v>
      </c>
      <c r="G191" s="128">
        <f t="shared" si="18"/>
        <v>0</v>
      </c>
    </row>
    <row r="192" spans="1:7" ht="13.5" hidden="1" thickBot="1">
      <c r="A192" s="65">
        <f t="shared" si="19"/>
        <v>172</v>
      </c>
      <c r="B192" s="83">
        <f t="shared" si="20"/>
        <v>0</v>
      </c>
      <c r="C192" s="127">
        <f t="shared" si="14"/>
        <v>0</v>
      </c>
      <c r="D192" s="127">
        <f t="shared" si="15"/>
        <v>0</v>
      </c>
      <c r="E192" s="127">
        <f t="shared" si="16"/>
        <v>0</v>
      </c>
      <c r="F192" s="83">
        <f t="shared" si="17"/>
        <v>0</v>
      </c>
      <c r="G192" s="128">
        <f t="shared" si="18"/>
        <v>0</v>
      </c>
    </row>
    <row r="193" spans="1:7" ht="13.5" hidden="1" thickBot="1">
      <c r="A193" s="65">
        <f t="shared" si="19"/>
        <v>173</v>
      </c>
      <c r="B193" s="83">
        <f t="shared" si="20"/>
        <v>0</v>
      </c>
      <c r="C193" s="127">
        <f t="shared" si="14"/>
        <v>0</v>
      </c>
      <c r="D193" s="127">
        <f t="shared" si="15"/>
        <v>0</v>
      </c>
      <c r="E193" s="127">
        <f t="shared" si="16"/>
        <v>0</v>
      </c>
      <c r="F193" s="83">
        <f t="shared" si="17"/>
        <v>0</v>
      </c>
      <c r="G193" s="128">
        <f t="shared" si="18"/>
        <v>0</v>
      </c>
    </row>
    <row r="194" spans="1:7" ht="13.5" hidden="1" thickBot="1">
      <c r="A194" s="65">
        <f t="shared" si="19"/>
        <v>174</v>
      </c>
      <c r="B194" s="83">
        <f t="shared" si="20"/>
        <v>0</v>
      </c>
      <c r="C194" s="127">
        <f t="shared" si="14"/>
        <v>0</v>
      </c>
      <c r="D194" s="127">
        <f t="shared" si="15"/>
        <v>0</v>
      </c>
      <c r="E194" s="127">
        <f t="shared" si="16"/>
        <v>0</v>
      </c>
      <c r="F194" s="83">
        <f t="shared" si="17"/>
        <v>0</v>
      </c>
      <c r="G194" s="128">
        <f t="shared" si="18"/>
        <v>0</v>
      </c>
    </row>
    <row r="195" spans="1:7" ht="13.5" hidden="1" thickBot="1">
      <c r="A195" s="65">
        <f t="shared" si="19"/>
        <v>175</v>
      </c>
      <c r="B195" s="83">
        <f t="shared" si="20"/>
        <v>0</v>
      </c>
      <c r="C195" s="127">
        <f t="shared" si="14"/>
        <v>0</v>
      </c>
      <c r="D195" s="127">
        <f t="shared" si="15"/>
        <v>0</v>
      </c>
      <c r="E195" s="127">
        <f t="shared" si="16"/>
        <v>0</v>
      </c>
      <c r="F195" s="83">
        <f t="shared" si="17"/>
        <v>0</v>
      </c>
      <c r="G195" s="128">
        <f t="shared" si="18"/>
        <v>0</v>
      </c>
    </row>
    <row r="196" spans="1:7" ht="13.5" hidden="1" thickBot="1">
      <c r="A196" s="65">
        <f t="shared" si="19"/>
        <v>176</v>
      </c>
      <c r="B196" s="83">
        <f t="shared" si="20"/>
        <v>0</v>
      </c>
      <c r="C196" s="127">
        <f t="shared" si="14"/>
        <v>0</v>
      </c>
      <c r="D196" s="127">
        <f t="shared" si="15"/>
        <v>0</v>
      </c>
      <c r="E196" s="127">
        <f t="shared" si="16"/>
        <v>0</v>
      </c>
      <c r="F196" s="83">
        <f t="shared" si="17"/>
        <v>0</v>
      </c>
      <c r="G196" s="128">
        <f t="shared" si="18"/>
        <v>0</v>
      </c>
    </row>
    <row r="197" spans="1:7" ht="13.5" hidden="1" thickBot="1">
      <c r="A197" s="65">
        <f t="shared" si="19"/>
        <v>177</v>
      </c>
      <c r="B197" s="83">
        <f t="shared" si="20"/>
        <v>0</v>
      </c>
      <c r="C197" s="127">
        <f t="shared" si="14"/>
        <v>0</v>
      </c>
      <c r="D197" s="127">
        <f t="shared" si="15"/>
        <v>0</v>
      </c>
      <c r="E197" s="127">
        <f t="shared" si="16"/>
        <v>0</v>
      </c>
      <c r="F197" s="83">
        <f t="shared" si="17"/>
        <v>0</v>
      </c>
      <c r="G197" s="128">
        <f t="shared" si="18"/>
        <v>0</v>
      </c>
    </row>
    <row r="198" spans="1:7" ht="13.5" hidden="1" thickBot="1">
      <c r="A198" s="65">
        <f t="shared" si="19"/>
        <v>178</v>
      </c>
      <c r="B198" s="83">
        <f t="shared" si="20"/>
        <v>0</v>
      </c>
      <c r="C198" s="127">
        <f t="shared" si="14"/>
        <v>0</v>
      </c>
      <c r="D198" s="127">
        <f t="shared" si="15"/>
        <v>0</v>
      </c>
      <c r="E198" s="127">
        <f t="shared" si="16"/>
        <v>0</v>
      </c>
      <c r="F198" s="83">
        <f t="shared" si="17"/>
        <v>0</v>
      </c>
      <c r="G198" s="128">
        <f t="shared" si="18"/>
        <v>0</v>
      </c>
    </row>
    <row r="199" spans="1:7" ht="13.5" hidden="1" thickBot="1">
      <c r="A199" s="65">
        <f t="shared" si="19"/>
        <v>179</v>
      </c>
      <c r="B199" s="83">
        <f t="shared" si="20"/>
        <v>0</v>
      </c>
      <c r="C199" s="127">
        <f t="shared" si="14"/>
        <v>0</v>
      </c>
      <c r="D199" s="127">
        <f t="shared" si="15"/>
        <v>0</v>
      </c>
      <c r="E199" s="127">
        <f t="shared" si="16"/>
        <v>0</v>
      </c>
      <c r="F199" s="83">
        <f t="shared" si="17"/>
        <v>0</v>
      </c>
      <c r="G199" s="128">
        <f t="shared" si="18"/>
        <v>0</v>
      </c>
    </row>
    <row r="200" spans="1:7" ht="13.5" hidden="1" thickBot="1">
      <c r="A200" s="65">
        <f t="shared" si="19"/>
        <v>180</v>
      </c>
      <c r="B200" s="83">
        <f t="shared" si="20"/>
        <v>0</v>
      </c>
      <c r="C200" s="127">
        <f t="shared" si="14"/>
        <v>0</v>
      </c>
      <c r="D200" s="127">
        <f t="shared" si="15"/>
        <v>0</v>
      </c>
      <c r="E200" s="127">
        <f t="shared" si="16"/>
        <v>0</v>
      </c>
      <c r="F200" s="83">
        <f t="shared" si="17"/>
        <v>0</v>
      </c>
      <c r="G200" s="128">
        <f t="shared" si="18"/>
        <v>0</v>
      </c>
    </row>
    <row r="201" spans="1:7" ht="13.5" hidden="1" thickBot="1">
      <c r="A201" s="65">
        <f t="shared" si="19"/>
        <v>181</v>
      </c>
      <c r="B201" s="83">
        <f t="shared" si="20"/>
        <v>0</v>
      </c>
      <c r="C201" s="127">
        <f t="shared" si="14"/>
        <v>0</v>
      </c>
      <c r="D201" s="127">
        <f t="shared" si="15"/>
        <v>0</v>
      </c>
      <c r="E201" s="127">
        <f t="shared" si="16"/>
        <v>0</v>
      </c>
      <c r="F201" s="83">
        <f t="shared" si="17"/>
        <v>0</v>
      </c>
      <c r="G201" s="128">
        <f t="shared" si="18"/>
        <v>0</v>
      </c>
    </row>
    <row r="202" spans="1:7" ht="13.5" hidden="1" thickBot="1">
      <c r="A202" s="65">
        <f t="shared" si="19"/>
        <v>182</v>
      </c>
      <c r="B202" s="83">
        <f t="shared" si="20"/>
        <v>0</v>
      </c>
      <c r="C202" s="127">
        <f t="shared" si="14"/>
        <v>0</v>
      </c>
      <c r="D202" s="127">
        <f t="shared" si="15"/>
        <v>0</v>
      </c>
      <c r="E202" s="127">
        <f t="shared" si="16"/>
        <v>0</v>
      </c>
      <c r="F202" s="83">
        <f t="shared" si="17"/>
        <v>0</v>
      </c>
      <c r="G202" s="128">
        <f t="shared" si="18"/>
        <v>0</v>
      </c>
    </row>
    <row r="203" spans="1:7" ht="13.5" hidden="1" thickBot="1">
      <c r="A203" s="65">
        <f t="shared" si="19"/>
        <v>183</v>
      </c>
      <c r="B203" s="83">
        <f t="shared" si="20"/>
        <v>0</v>
      </c>
      <c r="C203" s="127">
        <f t="shared" si="14"/>
        <v>0</v>
      </c>
      <c r="D203" s="127">
        <f t="shared" si="15"/>
        <v>0</v>
      </c>
      <c r="E203" s="127">
        <f t="shared" si="16"/>
        <v>0</v>
      </c>
      <c r="F203" s="83">
        <f t="shared" si="17"/>
        <v>0</v>
      </c>
      <c r="G203" s="128">
        <f t="shared" si="18"/>
        <v>0</v>
      </c>
    </row>
    <row r="204" spans="1:7" ht="13.5" hidden="1" thickBot="1">
      <c r="A204" s="65">
        <f t="shared" si="19"/>
        <v>184</v>
      </c>
      <c r="B204" s="83">
        <f t="shared" si="20"/>
        <v>0</v>
      </c>
      <c r="C204" s="127">
        <f t="shared" si="14"/>
        <v>0</v>
      </c>
      <c r="D204" s="127">
        <f t="shared" si="15"/>
        <v>0</v>
      </c>
      <c r="E204" s="127">
        <f t="shared" si="16"/>
        <v>0</v>
      </c>
      <c r="F204" s="83">
        <f t="shared" si="17"/>
        <v>0</v>
      </c>
      <c r="G204" s="128">
        <f t="shared" si="18"/>
        <v>0</v>
      </c>
    </row>
    <row r="205" spans="1:7" ht="13.5" hidden="1" thickBot="1">
      <c r="A205" s="65">
        <f t="shared" si="19"/>
        <v>185</v>
      </c>
      <c r="B205" s="83">
        <f t="shared" si="20"/>
        <v>0</v>
      </c>
      <c r="C205" s="127">
        <f t="shared" si="14"/>
        <v>0</v>
      </c>
      <c r="D205" s="127">
        <f t="shared" si="15"/>
        <v>0</v>
      </c>
      <c r="E205" s="127">
        <f t="shared" si="16"/>
        <v>0</v>
      </c>
      <c r="F205" s="83">
        <f t="shared" si="17"/>
        <v>0</v>
      </c>
      <c r="G205" s="128">
        <f t="shared" si="18"/>
        <v>0</v>
      </c>
    </row>
    <row r="206" spans="1:7" ht="13.5" hidden="1" thickBot="1">
      <c r="A206" s="65">
        <f t="shared" si="19"/>
        <v>186</v>
      </c>
      <c r="B206" s="83">
        <f t="shared" si="20"/>
        <v>0</v>
      </c>
      <c r="C206" s="127">
        <f t="shared" si="14"/>
        <v>0</v>
      </c>
      <c r="D206" s="127">
        <f t="shared" si="15"/>
        <v>0</v>
      </c>
      <c r="E206" s="127">
        <f t="shared" si="16"/>
        <v>0</v>
      </c>
      <c r="F206" s="83">
        <f t="shared" si="17"/>
        <v>0</v>
      </c>
      <c r="G206" s="128">
        <f t="shared" si="18"/>
        <v>0</v>
      </c>
    </row>
    <row r="207" spans="1:7" ht="13.5" hidden="1" thickBot="1">
      <c r="A207" s="65">
        <f t="shared" si="19"/>
        <v>187</v>
      </c>
      <c r="B207" s="83">
        <f t="shared" si="20"/>
        <v>0</v>
      </c>
      <c r="C207" s="127">
        <f t="shared" si="14"/>
        <v>0</v>
      </c>
      <c r="D207" s="127">
        <f t="shared" si="15"/>
        <v>0</v>
      </c>
      <c r="E207" s="127">
        <f t="shared" si="16"/>
        <v>0</v>
      </c>
      <c r="F207" s="83">
        <f t="shared" si="17"/>
        <v>0</v>
      </c>
      <c r="G207" s="128">
        <f t="shared" si="18"/>
        <v>0</v>
      </c>
    </row>
    <row r="208" spans="1:7" ht="13.5" hidden="1" thickBot="1">
      <c r="A208" s="65">
        <f t="shared" si="19"/>
        <v>188</v>
      </c>
      <c r="B208" s="83">
        <f t="shared" si="20"/>
        <v>0</v>
      </c>
      <c r="C208" s="127">
        <f t="shared" si="14"/>
        <v>0</v>
      </c>
      <c r="D208" s="127">
        <f t="shared" si="15"/>
        <v>0</v>
      </c>
      <c r="E208" s="127">
        <f t="shared" si="16"/>
        <v>0</v>
      </c>
      <c r="F208" s="83">
        <f t="shared" si="17"/>
        <v>0</v>
      </c>
      <c r="G208" s="128">
        <f t="shared" si="18"/>
        <v>0</v>
      </c>
    </row>
    <row r="209" spans="1:7" ht="13.5" hidden="1" thickBot="1">
      <c r="A209" s="65">
        <f t="shared" si="19"/>
        <v>189</v>
      </c>
      <c r="B209" s="83">
        <f t="shared" si="20"/>
        <v>0</v>
      </c>
      <c r="C209" s="127">
        <f t="shared" si="14"/>
        <v>0</v>
      </c>
      <c r="D209" s="127">
        <f t="shared" si="15"/>
        <v>0</v>
      </c>
      <c r="E209" s="127">
        <f t="shared" si="16"/>
        <v>0</v>
      </c>
      <c r="F209" s="83">
        <f t="shared" si="17"/>
        <v>0</v>
      </c>
      <c r="G209" s="128">
        <f t="shared" si="18"/>
        <v>0</v>
      </c>
    </row>
    <row r="210" spans="1:7" ht="13.5" hidden="1" thickBot="1">
      <c r="A210" s="65">
        <f t="shared" si="19"/>
        <v>190</v>
      </c>
      <c r="B210" s="83">
        <f t="shared" si="20"/>
        <v>0</v>
      </c>
      <c r="C210" s="127">
        <f t="shared" si="14"/>
        <v>0</v>
      </c>
      <c r="D210" s="127">
        <f t="shared" si="15"/>
        <v>0</v>
      </c>
      <c r="E210" s="127">
        <f t="shared" si="16"/>
        <v>0</v>
      </c>
      <c r="F210" s="83">
        <f t="shared" si="17"/>
        <v>0</v>
      </c>
      <c r="G210" s="128">
        <f t="shared" si="18"/>
        <v>0</v>
      </c>
    </row>
    <row r="211" spans="1:7" ht="13.5" hidden="1" thickBot="1">
      <c r="A211" s="65">
        <f t="shared" si="19"/>
        <v>191</v>
      </c>
      <c r="B211" s="83">
        <f t="shared" si="20"/>
        <v>0</v>
      </c>
      <c r="C211" s="127">
        <f t="shared" si="14"/>
        <v>0</v>
      </c>
      <c r="D211" s="127">
        <f t="shared" si="15"/>
        <v>0</v>
      </c>
      <c r="E211" s="127">
        <f t="shared" si="16"/>
        <v>0</v>
      </c>
      <c r="F211" s="83">
        <f t="shared" si="17"/>
        <v>0</v>
      </c>
      <c r="G211" s="128">
        <f t="shared" si="18"/>
        <v>0</v>
      </c>
    </row>
    <row r="212" spans="1:7" ht="13.5" hidden="1" thickBot="1">
      <c r="A212" s="65">
        <f t="shared" si="19"/>
        <v>192</v>
      </c>
      <c r="B212" s="83">
        <f t="shared" si="20"/>
        <v>0</v>
      </c>
      <c r="C212" s="127">
        <f t="shared" si="14"/>
        <v>0</v>
      </c>
      <c r="D212" s="127">
        <f t="shared" si="15"/>
        <v>0</v>
      </c>
      <c r="E212" s="127">
        <f t="shared" si="16"/>
        <v>0</v>
      </c>
      <c r="F212" s="83">
        <f t="shared" si="17"/>
        <v>0</v>
      </c>
      <c r="G212" s="128">
        <f t="shared" si="18"/>
        <v>0</v>
      </c>
    </row>
    <row r="213" spans="1:7" ht="13.5" hidden="1" thickBot="1">
      <c r="A213" s="65">
        <f t="shared" si="19"/>
        <v>193</v>
      </c>
      <c r="B213" s="83">
        <f t="shared" si="20"/>
        <v>0</v>
      </c>
      <c r="C213" s="127">
        <f aca="true" t="shared" si="21" ref="C213:C276">IF(A213&lt;=$D$10,D213+$D$13,0)</f>
        <v>0</v>
      </c>
      <c r="D213" s="127">
        <f aca="true" t="shared" si="22" ref="D213:D276">E213+F213</f>
        <v>0</v>
      </c>
      <c r="E213" s="127">
        <f aca="true" t="shared" si="23" ref="E213:E276">B213*$D$11</f>
        <v>0</v>
      </c>
      <c r="F213" s="83">
        <f aca="true" t="shared" si="24" ref="F213:F276">IF(A213&lt;=$D$10,$D$12*-1,0)</f>
        <v>0</v>
      </c>
      <c r="G213" s="128">
        <f aca="true" t="shared" si="25" ref="G213:G276">B213-F213</f>
        <v>0</v>
      </c>
    </row>
    <row r="214" spans="1:7" ht="13.5" hidden="1" thickBot="1">
      <c r="A214" s="65">
        <f aca="true" t="shared" si="26" ref="A214:A277">A213+1</f>
        <v>194</v>
      </c>
      <c r="B214" s="83">
        <f aca="true" t="shared" si="27" ref="B214:B277">B213-F213</f>
        <v>0</v>
      </c>
      <c r="C214" s="127">
        <f t="shared" si="21"/>
        <v>0</v>
      </c>
      <c r="D214" s="127">
        <f t="shared" si="22"/>
        <v>0</v>
      </c>
      <c r="E214" s="127">
        <f t="shared" si="23"/>
        <v>0</v>
      </c>
      <c r="F214" s="83">
        <f t="shared" si="24"/>
        <v>0</v>
      </c>
      <c r="G214" s="128">
        <f t="shared" si="25"/>
        <v>0</v>
      </c>
    </row>
    <row r="215" spans="1:7" ht="13.5" hidden="1" thickBot="1">
      <c r="A215" s="65">
        <f t="shared" si="26"/>
        <v>195</v>
      </c>
      <c r="B215" s="83">
        <f t="shared" si="27"/>
        <v>0</v>
      </c>
      <c r="C215" s="127">
        <f t="shared" si="21"/>
        <v>0</v>
      </c>
      <c r="D215" s="127">
        <f t="shared" si="22"/>
        <v>0</v>
      </c>
      <c r="E215" s="127">
        <f t="shared" si="23"/>
        <v>0</v>
      </c>
      <c r="F215" s="83">
        <f t="shared" si="24"/>
        <v>0</v>
      </c>
      <c r="G215" s="128">
        <f t="shared" si="25"/>
        <v>0</v>
      </c>
    </row>
    <row r="216" spans="1:7" ht="13.5" hidden="1" thickBot="1">
      <c r="A216" s="65">
        <f t="shared" si="26"/>
        <v>196</v>
      </c>
      <c r="B216" s="83">
        <f t="shared" si="27"/>
        <v>0</v>
      </c>
      <c r="C216" s="127">
        <f t="shared" si="21"/>
        <v>0</v>
      </c>
      <c r="D216" s="127">
        <f t="shared" si="22"/>
        <v>0</v>
      </c>
      <c r="E216" s="127">
        <f t="shared" si="23"/>
        <v>0</v>
      </c>
      <c r="F216" s="83">
        <f t="shared" si="24"/>
        <v>0</v>
      </c>
      <c r="G216" s="128">
        <f t="shared" si="25"/>
        <v>0</v>
      </c>
    </row>
    <row r="217" spans="1:7" ht="13.5" hidden="1" thickBot="1">
      <c r="A217" s="65">
        <f t="shared" si="26"/>
        <v>197</v>
      </c>
      <c r="B217" s="83">
        <f t="shared" si="27"/>
        <v>0</v>
      </c>
      <c r="C217" s="127">
        <f t="shared" si="21"/>
        <v>0</v>
      </c>
      <c r="D217" s="127">
        <f t="shared" si="22"/>
        <v>0</v>
      </c>
      <c r="E217" s="127">
        <f t="shared" si="23"/>
        <v>0</v>
      </c>
      <c r="F217" s="83">
        <f t="shared" si="24"/>
        <v>0</v>
      </c>
      <c r="G217" s="128">
        <f t="shared" si="25"/>
        <v>0</v>
      </c>
    </row>
    <row r="218" spans="1:7" ht="13.5" hidden="1" thickBot="1">
      <c r="A218" s="65">
        <f t="shared" si="26"/>
        <v>198</v>
      </c>
      <c r="B218" s="83">
        <f t="shared" si="27"/>
        <v>0</v>
      </c>
      <c r="C218" s="127">
        <f t="shared" si="21"/>
        <v>0</v>
      </c>
      <c r="D218" s="127">
        <f t="shared" si="22"/>
        <v>0</v>
      </c>
      <c r="E218" s="127">
        <f t="shared" si="23"/>
        <v>0</v>
      </c>
      <c r="F218" s="83">
        <f t="shared" si="24"/>
        <v>0</v>
      </c>
      <c r="G218" s="128">
        <f t="shared" si="25"/>
        <v>0</v>
      </c>
    </row>
    <row r="219" spans="1:7" ht="13.5" hidden="1" thickBot="1">
      <c r="A219" s="65">
        <f t="shared" si="26"/>
        <v>199</v>
      </c>
      <c r="B219" s="83">
        <f t="shared" si="27"/>
        <v>0</v>
      </c>
      <c r="C219" s="127">
        <f t="shared" si="21"/>
        <v>0</v>
      </c>
      <c r="D219" s="127">
        <f t="shared" si="22"/>
        <v>0</v>
      </c>
      <c r="E219" s="127">
        <f t="shared" si="23"/>
        <v>0</v>
      </c>
      <c r="F219" s="83">
        <f t="shared" si="24"/>
        <v>0</v>
      </c>
      <c r="G219" s="128">
        <f t="shared" si="25"/>
        <v>0</v>
      </c>
    </row>
    <row r="220" spans="1:7" ht="13.5" hidden="1" thickBot="1">
      <c r="A220" s="65">
        <f t="shared" si="26"/>
        <v>200</v>
      </c>
      <c r="B220" s="83">
        <f t="shared" si="27"/>
        <v>0</v>
      </c>
      <c r="C220" s="127">
        <f t="shared" si="21"/>
        <v>0</v>
      </c>
      <c r="D220" s="127">
        <f t="shared" si="22"/>
        <v>0</v>
      </c>
      <c r="E220" s="127">
        <f t="shared" si="23"/>
        <v>0</v>
      </c>
      <c r="F220" s="83">
        <f t="shared" si="24"/>
        <v>0</v>
      </c>
      <c r="G220" s="128">
        <f t="shared" si="25"/>
        <v>0</v>
      </c>
    </row>
    <row r="221" spans="1:7" ht="13.5" hidden="1" thickBot="1">
      <c r="A221" s="65">
        <f t="shared" si="26"/>
        <v>201</v>
      </c>
      <c r="B221" s="83">
        <f t="shared" si="27"/>
        <v>0</v>
      </c>
      <c r="C221" s="127">
        <f t="shared" si="21"/>
        <v>0</v>
      </c>
      <c r="D221" s="127">
        <f t="shared" si="22"/>
        <v>0</v>
      </c>
      <c r="E221" s="127">
        <f t="shared" si="23"/>
        <v>0</v>
      </c>
      <c r="F221" s="83">
        <f t="shared" si="24"/>
        <v>0</v>
      </c>
      <c r="G221" s="128">
        <f t="shared" si="25"/>
        <v>0</v>
      </c>
    </row>
    <row r="222" spans="1:7" ht="13.5" hidden="1" thickBot="1">
      <c r="A222" s="65">
        <f t="shared" si="26"/>
        <v>202</v>
      </c>
      <c r="B222" s="83">
        <f t="shared" si="27"/>
        <v>0</v>
      </c>
      <c r="C222" s="127">
        <f t="shared" si="21"/>
        <v>0</v>
      </c>
      <c r="D222" s="127">
        <f t="shared" si="22"/>
        <v>0</v>
      </c>
      <c r="E222" s="127">
        <f t="shared" si="23"/>
        <v>0</v>
      </c>
      <c r="F222" s="83">
        <f t="shared" si="24"/>
        <v>0</v>
      </c>
      <c r="G222" s="128">
        <f t="shared" si="25"/>
        <v>0</v>
      </c>
    </row>
    <row r="223" spans="1:7" ht="13.5" hidden="1" thickBot="1">
      <c r="A223" s="65">
        <f t="shared" si="26"/>
        <v>203</v>
      </c>
      <c r="B223" s="83">
        <f t="shared" si="27"/>
        <v>0</v>
      </c>
      <c r="C223" s="127">
        <f t="shared" si="21"/>
        <v>0</v>
      </c>
      <c r="D223" s="127">
        <f t="shared" si="22"/>
        <v>0</v>
      </c>
      <c r="E223" s="127">
        <f t="shared" si="23"/>
        <v>0</v>
      </c>
      <c r="F223" s="83">
        <f t="shared" si="24"/>
        <v>0</v>
      </c>
      <c r="G223" s="128">
        <f t="shared" si="25"/>
        <v>0</v>
      </c>
    </row>
    <row r="224" spans="1:7" ht="13.5" hidden="1" thickBot="1">
      <c r="A224" s="65">
        <f t="shared" si="26"/>
        <v>204</v>
      </c>
      <c r="B224" s="83">
        <f t="shared" si="27"/>
        <v>0</v>
      </c>
      <c r="C224" s="127">
        <f t="shared" si="21"/>
        <v>0</v>
      </c>
      <c r="D224" s="127">
        <f t="shared" si="22"/>
        <v>0</v>
      </c>
      <c r="E224" s="127">
        <f t="shared" si="23"/>
        <v>0</v>
      </c>
      <c r="F224" s="83">
        <f t="shared" si="24"/>
        <v>0</v>
      </c>
      <c r="G224" s="128">
        <f t="shared" si="25"/>
        <v>0</v>
      </c>
    </row>
    <row r="225" spans="1:7" ht="13.5" hidden="1" thickBot="1">
      <c r="A225" s="65">
        <f t="shared" si="26"/>
        <v>205</v>
      </c>
      <c r="B225" s="83">
        <f t="shared" si="27"/>
        <v>0</v>
      </c>
      <c r="C225" s="127">
        <f t="shared" si="21"/>
        <v>0</v>
      </c>
      <c r="D225" s="127">
        <f t="shared" si="22"/>
        <v>0</v>
      </c>
      <c r="E225" s="127">
        <f t="shared" si="23"/>
        <v>0</v>
      </c>
      <c r="F225" s="83">
        <f t="shared" si="24"/>
        <v>0</v>
      </c>
      <c r="G225" s="128">
        <f t="shared" si="25"/>
        <v>0</v>
      </c>
    </row>
    <row r="226" spans="1:7" ht="13.5" hidden="1" thickBot="1">
      <c r="A226" s="65">
        <f t="shared" si="26"/>
        <v>206</v>
      </c>
      <c r="B226" s="83">
        <f t="shared" si="27"/>
        <v>0</v>
      </c>
      <c r="C226" s="127">
        <f t="shared" si="21"/>
        <v>0</v>
      </c>
      <c r="D226" s="127">
        <f t="shared" si="22"/>
        <v>0</v>
      </c>
      <c r="E226" s="127">
        <f t="shared" si="23"/>
        <v>0</v>
      </c>
      <c r="F226" s="83">
        <f t="shared" si="24"/>
        <v>0</v>
      </c>
      <c r="G226" s="128">
        <f t="shared" si="25"/>
        <v>0</v>
      </c>
    </row>
    <row r="227" spans="1:7" ht="13.5" hidden="1" thickBot="1">
      <c r="A227" s="65">
        <f t="shared" si="26"/>
        <v>207</v>
      </c>
      <c r="B227" s="83">
        <f t="shared" si="27"/>
        <v>0</v>
      </c>
      <c r="C227" s="127">
        <f t="shared" si="21"/>
        <v>0</v>
      </c>
      <c r="D227" s="127">
        <f t="shared" si="22"/>
        <v>0</v>
      </c>
      <c r="E227" s="127">
        <f t="shared" si="23"/>
        <v>0</v>
      </c>
      <c r="F227" s="83">
        <f t="shared" si="24"/>
        <v>0</v>
      </c>
      <c r="G227" s="128">
        <f t="shared" si="25"/>
        <v>0</v>
      </c>
    </row>
    <row r="228" spans="1:7" ht="13.5" hidden="1" thickBot="1">
      <c r="A228" s="65">
        <f t="shared" si="26"/>
        <v>208</v>
      </c>
      <c r="B228" s="83">
        <f t="shared" si="27"/>
        <v>0</v>
      </c>
      <c r="C228" s="127">
        <f t="shared" si="21"/>
        <v>0</v>
      </c>
      <c r="D228" s="127">
        <f t="shared" si="22"/>
        <v>0</v>
      </c>
      <c r="E228" s="127">
        <f t="shared" si="23"/>
        <v>0</v>
      </c>
      <c r="F228" s="83">
        <f t="shared" si="24"/>
        <v>0</v>
      </c>
      <c r="G228" s="128">
        <f t="shared" si="25"/>
        <v>0</v>
      </c>
    </row>
    <row r="229" spans="1:7" ht="13.5" hidden="1" thickBot="1">
      <c r="A229" s="65">
        <f t="shared" si="26"/>
        <v>209</v>
      </c>
      <c r="B229" s="83">
        <f t="shared" si="27"/>
        <v>0</v>
      </c>
      <c r="C229" s="127">
        <f t="shared" si="21"/>
        <v>0</v>
      </c>
      <c r="D229" s="127">
        <f t="shared" si="22"/>
        <v>0</v>
      </c>
      <c r="E229" s="127">
        <f t="shared" si="23"/>
        <v>0</v>
      </c>
      <c r="F229" s="83">
        <f t="shared" si="24"/>
        <v>0</v>
      </c>
      <c r="G229" s="128">
        <f t="shared" si="25"/>
        <v>0</v>
      </c>
    </row>
    <row r="230" spans="1:7" ht="13.5" hidden="1" thickBot="1">
      <c r="A230" s="65">
        <f t="shared" si="26"/>
        <v>210</v>
      </c>
      <c r="B230" s="83">
        <f t="shared" si="27"/>
        <v>0</v>
      </c>
      <c r="C230" s="127">
        <f t="shared" si="21"/>
        <v>0</v>
      </c>
      <c r="D230" s="127">
        <f t="shared" si="22"/>
        <v>0</v>
      </c>
      <c r="E230" s="127">
        <f t="shared" si="23"/>
        <v>0</v>
      </c>
      <c r="F230" s="83">
        <f t="shared" si="24"/>
        <v>0</v>
      </c>
      <c r="G230" s="128">
        <f t="shared" si="25"/>
        <v>0</v>
      </c>
    </row>
    <row r="231" spans="1:7" ht="13.5" hidden="1" thickBot="1">
      <c r="A231" s="65">
        <f t="shared" si="26"/>
        <v>211</v>
      </c>
      <c r="B231" s="83">
        <f t="shared" si="27"/>
        <v>0</v>
      </c>
      <c r="C231" s="127">
        <f t="shared" si="21"/>
        <v>0</v>
      </c>
      <c r="D231" s="127">
        <f t="shared" si="22"/>
        <v>0</v>
      </c>
      <c r="E231" s="127">
        <f t="shared" si="23"/>
        <v>0</v>
      </c>
      <c r="F231" s="83">
        <f t="shared" si="24"/>
        <v>0</v>
      </c>
      <c r="G231" s="128">
        <f t="shared" si="25"/>
        <v>0</v>
      </c>
    </row>
    <row r="232" spans="1:7" ht="13.5" hidden="1" thickBot="1">
      <c r="A232" s="65">
        <f t="shared" si="26"/>
        <v>212</v>
      </c>
      <c r="B232" s="83">
        <f t="shared" si="27"/>
        <v>0</v>
      </c>
      <c r="C232" s="127">
        <f t="shared" si="21"/>
        <v>0</v>
      </c>
      <c r="D232" s="127">
        <f t="shared" si="22"/>
        <v>0</v>
      </c>
      <c r="E232" s="127">
        <f t="shared" si="23"/>
        <v>0</v>
      </c>
      <c r="F232" s="83">
        <f t="shared" si="24"/>
        <v>0</v>
      </c>
      <c r="G232" s="128">
        <f t="shared" si="25"/>
        <v>0</v>
      </c>
    </row>
    <row r="233" spans="1:7" ht="13.5" hidden="1" thickBot="1">
      <c r="A233" s="65">
        <f t="shared" si="26"/>
        <v>213</v>
      </c>
      <c r="B233" s="83">
        <f t="shared" si="27"/>
        <v>0</v>
      </c>
      <c r="C233" s="127">
        <f t="shared" si="21"/>
        <v>0</v>
      </c>
      <c r="D233" s="127">
        <f t="shared" si="22"/>
        <v>0</v>
      </c>
      <c r="E233" s="127">
        <f t="shared" si="23"/>
        <v>0</v>
      </c>
      <c r="F233" s="83">
        <f t="shared" si="24"/>
        <v>0</v>
      </c>
      <c r="G233" s="128">
        <f t="shared" si="25"/>
        <v>0</v>
      </c>
    </row>
    <row r="234" spans="1:7" ht="13.5" hidden="1" thickBot="1">
      <c r="A234" s="65">
        <f t="shared" si="26"/>
        <v>214</v>
      </c>
      <c r="B234" s="83">
        <f t="shared" si="27"/>
        <v>0</v>
      </c>
      <c r="C234" s="127">
        <f t="shared" si="21"/>
        <v>0</v>
      </c>
      <c r="D234" s="127">
        <f t="shared" si="22"/>
        <v>0</v>
      </c>
      <c r="E234" s="127">
        <f t="shared" si="23"/>
        <v>0</v>
      </c>
      <c r="F234" s="83">
        <f t="shared" si="24"/>
        <v>0</v>
      </c>
      <c r="G234" s="128">
        <f t="shared" si="25"/>
        <v>0</v>
      </c>
    </row>
    <row r="235" spans="1:7" ht="13.5" hidden="1" thickBot="1">
      <c r="A235" s="65">
        <f t="shared" si="26"/>
        <v>215</v>
      </c>
      <c r="B235" s="83">
        <f t="shared" si="27"/>
        <v>0</v>
      </c>
      <c r="C235" s="127">
        <f t="shared" si="21"/>
        <v>0</v>
      </c>
      <c r="D235" s="127">
        <f t="shared" si="22"/>
        <v>0</v>
      </c>
      <c r="E235" s="127">
        <f t="shared" si="23"/>
        <v>0</v>
      </c>
      <c r="F235" s="83">
        <f t="shared" si="24"/>
        <v>0</v>
      </c>
      <c r="G235" s="128">
        <f t="shared" si="25"/>
        <v>0</v>
      </c>
    </row>
    <row r="236" spans="1:7" ht="13.5" hidden="1" thickBot="1">
      <c r="A236" s="65">
        <f t="shared" si="26"/>
        <v>216</v>
      </c>
      <c r="B236" s="83">
        <f t="shared" si="27"/>
        <v>0</v>
      </c>
      <c r="C236" s="127">
        <f t="shared" si="21"/>
        <v>0</v>
      </c>
      <c r="D236" s="127">
        <f t="shared" si="22"/>
        <v>0</v>
      </c>
      <c r="E236" s="127">
        <f t="shared" si="23"/>
        <v>0</v>
      </c>
      <c r="F236" s="83">
        <f t="shared" si="24"/>
        <v>0</v>
      </c>
      <c r="G236" s="128">
        <f t="shared" si="25"/>
        <v>0</v>
      </c>
    </row>
    <row r="237" spans="1:7" ht="13.5" hidden="1" thickBot="1">
      <c r="A237" s="65">
        <f t="shared" si="26"/>
        <v>217</v>
      </c>
      <c r="B237" s="83">
        <f t="shared" si="27"/>
        <v>0</v>
      </c>
      <c r="C237" s="127">
        <f t="shared" si="21"/>
        <v>0</v>
      </c>
      <c r="D237" s="127">
        <f t="shared" si="22"/>
        <v>0</v>
      </c>
      <c r="E237" s="127">
        <f t="shared" si="23"/>
        <v>0</v>
      </c>
      <c r="F237" s="83">
        <f t="shared" si="24"/>
        <v>0</v>
      </c>
      <c r="G237" s="128">
        <f t="shared" si="25"/>
        <v>0</v>
      </c>
    </row>
    <row r="238" spans="1:7" ht="13.5" hidden="1" thickBot="1">
      <c r="A238" s="65">
        <f t="shared" si="26"/>
        <v>218</v>
      </c>
      <c r="B238" s="83">
        <f t="shared" si="27"/>
        <v>0</v>
      </c>
      <c r="C238" s="127">
        <f t="shared" si="21"/>
        <v>0</v>
      </c>
      <c r="D238" s="127">
        <f t="shared" si="22"/>
        <v>0</v>
      </c>
      <c r="E238" s="127">
        <f t="shared" si="23"/>
        <v>0</v>
      </c>
      <c r="F238" s="83">
        <f t="shared" si="24"/>
        <v>0</v>
      </c>
      <c r="G238" s="128">
        <f t="shared" si="25"/>
        <v>0</v>
      </c>
    </row>
    <row r="239" spans="1:7" ht="13.5" hidden="1" thickBot="1">
      <c r="A239" s="65">
        <f t="shared" si="26"/>
        <v>219</v>
      </c>
      <c r="B239" s="83">
        <f t="shared" si="27"/>
        <v>0</v>
      </c>
      <c r="C239" s="127">
        <f t="shared" si="21"/>
        <v>0</v>
      </c>
      <c r="D239" s="127">
        <f t="shared" si="22"/>
        <v>0</v>
      </c>
      <c r="E239" s="127">
        <f t="shared" si="23"/>
        <v>0</v>
      </c>
      <c r="F239" s="83">
        <f t="shared" si="24"/>
        <v>0</v>
      </c>
      <c r="G239" s="128">
        <f t="shared" si="25"/>
        <v>0</v>
      </c>
    </row>
    <row r="240" spans="1:7" ht="13.5" hidden="1" thickBot="1">
      <c r="A240" s="65">
        <f t="shared" si="26"/>
        <v>220</v>
      </c>
      <c r="B240" s="83">
        <f t="shared" si="27"/>
        <v>0</v>
      </c>
      <c r="C240" s="127">
        <f t="shared" si="21"/>
        <v>0</v>
      </c>
      <c r="D240" s="127">
        <f t="shared" si="22"/>
        <v>0</v>
      </c>
      <c r="E240" s="127">
        <f t="shared" si="23"/>
        <v>0</v>
      </c>
      <c r="F240" s="83">
        <f t="shared" si="24"/>
        <v>0</v>
      </c>
      <c r="G240" s="128">
        <f t="shared" si="25"/>
        <v>0</v>
      </c>
    </row>
    <row r="241" spans="1:7" ht="13.5" hidden="1" thickBot="1">
      <c r="A241" s="65">
        <f t="shared" si="26"/>
        <v>221</v>
      </c>
      <c r="B241" s="83">
        <f t="shared" si="27"/>
        <v>0</v>
      </c>
      <c r="C241" s="127">
        <f t="shared" si="21"/>
        <v>0</v>
      </c>
      <c r="D241" s="127">
        <f t="shared" si="22"/>
        <v>0</v>
      </c>
      <c r="E241" s="127">
        <f t="shared" si="23"/>
        <v>0</v>
      </c>
      <c r="F241" s="83">
        <f t="shared" si="24"/>
        <v>0</v>
      </c>
      <c r="G241" s="128">
        <f t="shared" si="25"/>
        <v>0</v>
      </c>
    </row>
    <row r="242" spans="1:7" ht="13.5" hidden="1" thickBot="1">
      <c r="A242" s="65">
        <f t="shared" si="26"/>
        <v>222</v>
      </c>
      <c r="B242" s="83">
        <f t="shared" si="27"/>
        <v>0</v>
      </c>
      <c r="C242" s="127">
        <f t="shared" si="21"/>
        <v>0</v>
      </c>
      <c r="D242" s="127">
        <f t="shared" si="22"/>
        <v>0</v>
      </c>
      <c r="E242" s="127">
        <f t="shared" si="23"/>
        <v>0</v>
      </c>
      <c r="F242" s="83">
        <f t="shared" si="24"/>
        <v>0</v>
      </c>
      <c r="G242" s="128">
        <f t="shared" si="25"/>
        <v>0</v>
      </c>
    </row>
    <row r="243" spans="1:7" ht="13.5" hidden="1" thickBot="1">
      <c r="A243" s="65">
        <f t="shared" si="26"/>
        <v>223</v>
      </c>
      <c r="B243" s="83">
        <f t="shared" si="27"/>
        <v>0</v>
      </c>
      <c r="C243" s="127">
        <f t="shared" si="21"/>
        <v>0</v>
      </c>
      <c r="D243" s="127">
        <f t="shared" si="22"/>
        <v>0</v>
      </c>
      <c r="E243" s="127">
        <f t="shared" si="23"/>
        <v>0</v>
      </c>
      <c r="F243" s="83">
        <f t="shared" si="24"/>
        <v>0</v>
      </c>
      <c r="G243" s="128">
        <f t="shared" si="25"/>
        <v>0</v>
      </c>
    </row>
    <row r="244" spans="1:7" ht="13.5" hidden="1" thickBot="1">
      <c r="A244" s="65">
        <f t="shared" si="26"/>
        <v>224</v>
      </c>
      <c r="B244" s="83">
        <f t="shared" si="27"/>
        <v>0</v>
      </c>
      <c r="C244" s="127">
        <f t="shared" si="21"/>
        <v>0</v>
      </c>
      <c r="D244" s="127">
        <f t="shared" si="22"/>
        <v>0</v>
      </c>
      <c r="E244" s="127">
        <f t="shared" si="23"/>
        <v>0</v>
      </c>
      <c r="F244" s="83">
        <f t="shared" si="24"/>
        <v>0</v>
      </c>
      <c r="G244" s="128">
        <f t="shared" si="25"/>
        <v>0</v>
      </c>
    </row>
    <row r="245" spans="1:7" ht="13.5" hidden="1" thickBot="1">
      <c r="A245" s="65">
        <f t="shared" si="26"/>
        <v>225</v>
      </c>
      <c r="B245" s="83">
        <f t="shared" si="27"/>
        <v>0</v>
      </c>
      <c r="C245" s="127">
        <f t="shared" si="21"/>
        <v>0</v>
      </c>
      <c r="D245" s="127">
        <f t="shared" si="22"/>
        <v>0</v>
      </c>
      <c r="E245" s="127">
        <f t="shared" si="23"/>
        <v>0</v>
      </c>
      <c r="F245" s="83">
        <f t="shared" si="24"/>
        <v>0</v>
      </c>
      <c r="G245" s="128">
        <f t="shared" si="25"/>
        <v>0</v>
      </c>
    </row>
    <row r="246" spans="1:7" ht="13.5" hidden="1" thickBot="1">
      <c r="A246" s="65">
        <f t="shared" si="26"/>
        <v>226</v>
      </c>
      <c r="B246" s="83">
        <f t="shared" si="27"/>
        <v>0</v>
      </c>
      <c r="C246" s="127">
        <f t="shared" si="21"/>
        <v>0</v>
      </c>
      <c r="D246" s="127">
        <f t="shared" si="22"/>
        <v>0</v>
      </c>
      <c r="E246" s="127">
        <f t="shared" si="23"/>
        <v>0</v>
      </c>
      <c r="F246" s="83">
        <f t="shared" si="24"/>
        <v>0</v>
      </c>
      <c r="G246" s="128">
        <f t="shared" si="25"/>
        <v>0</v>
      </c>
    </row>
    <row r="247" spans="1:7" ht="13.5" hidden="1" thickBot="1">
      <c r="A247" s="65">
        <f t="shared" si="26"/>
        <v>227</v>
      </c>
      <c r="B247" s="83">
        <f t="shared" si="27"/>
        <v>0</v>
      </c>
      <c r="C247" s="127">
        <f t="shared" si="21"/>
        <v>0</v>
      </c>
      <c r="D247" s="127">
        <f t="shared" si="22"/>
        <v>0</v>
      </c>
      <c r="E247" s="127">
        <f t="shared" si="23"/>
        <v>0</v>
      </c>
      <c r="F247" s="83">
        <f t="shared" si="24"/>
        <v>0</v>
      </c>
      <c r="G247" s="128">
        <f t="shared" si="25"/>
        <v>0</v>
      </c>
    </row>
    <row r="248" spans="1:7" ht="13.5" hidden="1" thickBot="1">
      <c r="A248" s="65">
        <f t="shared" si="26"/>
        <v>228</v>
      </c>
      <c r="B248" s="83">
        <f t="shared" si="27"/>
        <v>0</v>
      </c>
      <c r="C248" s="127">
        <f t="shared" si="21"/>
        <v>0</v>
      </c>
      <c r="D248" s="127">
        <f t="shared" si="22"/>
        <v>0</v>
      </c>
      <c r="E248" s="127">
        <f t="shared" si="23"/>
        <v>0</v>
      </c>
      <c r="F248" s="83">
        <f t="shared" si="24"/>
        <v>0</v>
      </c>
      <c r="G248" s="128">
        <f t="shared" si="25"/>
        <v>0</v>
      </c>
    </row>
    <row r="249" spans="1:7" ht="13.5" hidden="1" thickBot="1">
      <c r="A249" s="65">
        <f t="shared" si="26"/>
        <v>229</v>
      </c>
      <c r="B249" s="83">
        <f t="shared" si="27"/>
        <v>0</v>
      </c>
      <c r="C249" s="127">
        <f t="shared" si="21"/>
        <v>0</v>
      </c>
      <c r="D249" s="127">
        <f t="shared" si="22"/>
        <v>0</v>
      </c>
      <c r="E249" s="127">
        <f t="shared" si="23"/>
        <v>0</v>
      </c>
      <c r="F249" s="83">
        <f t="shared" si="24"/>
        <v>0</v>
      </c>
      <c r="G249" s="128">
        <f t="shared" si="25"/>
        <v>0</v>
      </c>
    </row>
    <row r="250" spans="1:7" ht="13.5" hidden="1" thickBot="1">
      <c r="A250" s="65">
        <f t="shared" si="26"/>
        <v>230</v>
      </c>
      <c r="B250" s="83">
        <f t="shared" si="27"/>
        <v>0</v>
      </c>
      <c r="C250" s="127">
        <f t="shared" si="21"/>
        <v>0</v>
      </c>
      <c r="D250" s="127">
        <f t="shared" si="22"/>
        <v>0</v>
      </c>
      <c r="E250" s="127">
        <f t="shared" si="23"/>
        <v>0</v>
      </c>
      <c r="F250" s="83">
        <f t="shared" si="24"/>
        <v>0</v>
      </c>
      <c r="G250" s="128">
        <f t="shared" si="25"/>
        <v>0</v>
      </c>
    </row>
    <row r="251" spans="1:7" ht="13.5" hidden="1" thickBot="1">
      <c r="A251" s="65">
        <f t="shared" si="26"/>
        <v>231</v>
      </c>
      <c r="B251" s="83">
        <f t="shared" si="27"/>
        <v>0</v>
      </c>
      <c r="C251" s="127">
        <f t="shared" si="21"/>
        <v>0</v>
      </c>
      <c r="D251" s="127">
        <f t="shared" si="22"/>
        <v>0</v>
      </c>
      <c r="E251" s="127">
        <f t="shared" si="23"/>
        <v>0</v>
      </c>
      <c r="F251" s="83">
        <f t="shared" si="24"/>
        <v>0</v>
      </c>
      <c r="G251" s="128">
        <f t="shared" si="25"/>
        <v>0</v>
      </c>
    </row>
    <row r="252" spans="1:7" ht="13.5" hidden="1" thickBot="1">
      <c r="A252" s="65">
        <f t="shared" si="26"/>
        <v>232</v>
      </c>
      <c r="B252" s="83">
        <f t="shared" si="27"/>
        <v>0</v>
      </c>
      <c r="C252" s="127">
        <f t="shared" si="21"/>
        <v>0</v>
      </c>
      <c r="D252" s="127">
        <f t="shared" si="22"/>
        <v>0</v>
      </c>
      <c r="E252" s="127">
        <f t="shared" si="23"/>
        <v>0</v>
      </c>
      <c r="F252" s="83">
        <f t="shared" si="24"/>
        <v>0</v>
      </c>
      <c r="G252" s="128">
        <f t="shared" si="25"/>
        <v>0</v>
      </c>
    </row>
    <row r="253" spans="1:7" ht="13.5" hidden="1" thickBot="1">
      <c r="A253" s="65">
        <f t="shared" si="26"/>
        <v>233</v>
      </c>
      <c r="B253" s="83">
        <f t="shared" si="27"/>
        <v>0</v>
      </c>
      <c r="C253" s="127">
        <f t="shared" si="21"/>
        <v>0</v>
      </c>
      <c r="D253" s="127">
        <f t="shared" si="22"/>
        <v>0</v>
      </c>
      <c r="E253" s="127">
        <f t="shared" si="23"/>
        <v>0</v>
      </c>
      <c r="F253" s="83">
        <f t="shared" si="24"/>
        <v>0</v>
      </c>
      <c r="G253" s="128">
        <f t="shared" si="25"/>
        <v>0</v>
      </c>
    </row>
    <row r="254" spans="1:7" ht="13.5" hidden="1" thickBot="1">
      <c r="A254" s="65">
        <f t="shared" si="26"/>
        <v>234</v>
      </c>
      <c r="B254" s="83">
        <f t="shared" si="27"/>
        <v>0</v>
      </c>
      <c r="C254" s="127">
        <f t="shared" si="21"/>
        <v>0</v>
      </c>
      <c r="D254" s="127">
        <f t="shared" si="22"/>
        <v>0</v>
      </c>
      <c r="E254" s="127">
        <f t="shared" si="23"/>
        <v>0</v>
      </c>
      <c r="F254" s="83">
        <f t="shared" si="24"/>
        <v>0</v>
      </c>
      <c r="G254" s="128">
        <f t="shared" si="25"/>
        <v>0</v>
      </c>
    </row>
    <row r="255" spans="1:7" ht="13.5" hidden="1" thickBot="1">
      <c r="A255" s="65">
        <f t="shared" si="26"/>
        <v>235</v>
      </c>
      <c r="B255" s="83">
        <f t="shared" si="27"/>
        <v>0</v>
      </c>
      <c r="C255" s="127">
        <f t="shared" si="21"/>
        <v>0</v>
      </c>
      <c r="D255" s="127">
        <f t="shared" si="22"/>
        <v>0</v>
      </c>
      <c r="E255" s="127">
        <f t="shared" si="23"/>
        <v>0</v>
      </c>
      <c r="F255" s="83">
        <f t="shared" si="24"/>
        <v>0</v>
      </c>
      <c r="G255" s="128">
        <f t="shared" si="25"/>
        <v>0</v>
      </c>
    </row>
    <row r="256" spans="1:7" ht="13.5" hidden="1" thickBot="1">
      <c r="A256" s="65">
        <f t="shared" si="26"/>
        <v>236</v>
      </c>
      <c r="B256" s="83">
        <f t="shared" si="27"/>
        <v>0</v>
      </c>
      <c r="C256" s="127">
        <f t="shared" si="21"/>
        <v>0</v>
      </c>
      <c r="D256" s="127">
        <f t="shared" si="22"/>
        <v>0</v>
      </c>
      <c r="E256" s="127">
        <f t="shared" si="23"/>
        <v>0</v>
      </c>
      <c r="F256" s="83">
        <f t="shared" si="24"/>
        <v>0</v>
      </c>
      <c r="G256" s="128">
        <f t="shared" si="25"/>
        <v>0</v>
      </c>
    </row>
    <row r="257" spans="1:7" ht="13.5" hidden="1" thickBot="1">
      <c r="A257" s="65">
        <f t="shared" si="26"/>
        <v>237</v>
      </c>
      <c r="B257" s="83">
        <f t="shared" si="27"/>
        <v>0</v>
      </c>
      <c r="C257" s="127">
        <f t="shared" si="21"/>
        <v>0</v>
      </c>
      <c r="D257" s="127">
        <f t="shared" si="22"/>
        <v>0</v>
      </c>
      <c r="E257" s="127">
        <f t="shared" si="23"/>
        <v>0</v>
      </c>
      <c r="F257" s="83">
        <f t="shared" si="24"/>
        <v>0</v>
      </c>
      <c r="G257" s="128">
        <f t="shared" si="25"/>
        <v>0</v>
      </c>
    </row>
    <row r="258" spans="1:7" ht="13.5" hidden="1" thickBot="1">
      <c r="A258" s="65">
        <f t="shared" si="26"/>
        <v>238</v>
      </c>
      <c r="B258" s="83">
        <f t="shared" si="27"/>
        <v>0</v>
      </c>
      <c r="C258" s="127">
        <f t="shared" si="21"/>
        <v>0</v>
      </c>
      <c r="D258" s="127">
        <f t="shared" si="22"/>
        <v>0</v>
      </c>
      <c r="E258" s="127">
        <f t="shared" si="23"/>
        <v>0</v>
      </c>
      <c r="F258" s="83">
        <f t="shared" si="24"/>
        <v>0</v>
      </c>
      <c r="G258" s="128">
        <f t="shared" si="25"/>
        <v>0</v>
      </c>
    </row>
    <row r="259" spans="1:7" ht="13.5" hidden="1" thickBot="1">
      <c r="A259" s="65">
        <f t="shared" si="26"/>
        <v>239</v>
      </c>
      <c r="B259" s="83">
        <f t="shared" si="27"/>
        <v>0</v>
      </c>
      <c r="C259" s="127">
        <f t="shared" si="21"/>
        <v>0</v>
      </c>
      <c r="D259" s="127">
        <f t="shared" si="22"/>
        <v>0</v>
      </c>
      <c r="E259" s="127">
        <f t="shared" si="23"/>
        <v>0</v>
      </c>
      <c r="F259" s="83">
        <f t="shared" si="24"/>
        <v>0</v>
      </c>
      <c r="G259" s="128">
        <f t="shared" si="25"/>
        <v>0</v>
      </c>
    </row>
    <row r="260" spans="1:7" ht="13.5" hidden="1" thickBot="1">
      <c r="A260" s="65">
        <f t="shared" si="26"/>
        <v>240</v>
      </c>
      <c r="B260" s="83">
        <f t="shared" si="27"/>
        <v>0</v>
      </c>
      <c r="C260" s="127">
        <f t="shared" si="21"/>
        <v>0</v>
      </c>
      <c r="D260" s="127">
        <f t="shared" si="22"/>
        <v>0</v>
      </c>
      <c r="E260" s="127">
        <f t="shared" si="23"/>
        <v>0</v>
      </c>
      <c r="F260" s="83">
        <f t="shared" si="24"/>
        <v>0</v>
      </c>
      <c r="G260" s="128">
        <f t="shared" si="25"/>
        <v>0</v>
      </c>
    </row>
    <row r="261" spans="1:7" ht="13.5" hidden="1" thickBot="1">
      <c r="A261" s="65">
        <f t="shared" si="26"/>
        <v>241</v>
      </c>
      <c r="B261" s="83">
        <f t="shared" si="27"/>
        <v>0</v>
      </c>
      <c r="C261" s="127">
        <f t="shared" si="21"/>
        <v>0</v>
      </c>
      <c r="D261" s="127">
        <f t="shared" si="22"/>
        <v>0</v>
      </c>
      <c r="E261" s="127">
        <f t="shared" si="23"/>
        <v>0</v>
      </c>
      <c r="F261" s="83">
        <f t="shared" si="24"/>
        <v>0</v>
      </c>
      <c r="G261" s="128">
        <f t="shared" si="25"/>
        <v>0</v>
      </c>
    </row>
    <row r="262" spans="1:7" ht="13.5" hidden="1" thickBot="1">
      <c r="A262" s="65">
        <f t="shared" si="26"/>
        <v>242</v>
      </c>
      <c r="B262" s="83">
        <f t="shared" si="27"/>
        <v>0</v>
      </c>
      <c r="C262" s="127">
        <f t="shared" si="21"/>
        <v>0</v>
      </c>
      <c r="D262" s="127">
        <f t="shared" si="22"/>
        <v>0</v>
      </c>
      <c r="E262" s="127">
        <f t="shared" si="23"/>
        <v>0</v>
      </c>
      <c r="F262" s="83">
        <f t="shared" si="24"/>
        <v>0</v>
      </c>
      <c r="G262" s="128">
        <f t="shared" si="25"/>
        <v>0</v>
      </c>
    </row>
    <row r="263" spans="1:7" ht="13.5" hidden="1" thickBot="1">
      <c r="A263" s="65">
        <f t="shared" si="26"/>
        <v>243</v>
      </c>
      <c r="B263" s="83">
        <f t="shared" si="27"/>
        <v>0</v>
      </c>
      <c r="C263" s="127">
        <f t="shared" si="21"/>
        <v>0</v>
      </c>
      <c r="D263" s="127">
        <f t="shared" si="22"/>
        <v>0</v>
      </c>
      <c r="E263" s="127">
        <f t="shared" si="23"/>
        <v>0</v>
      </c>
      <c r="F263" s="83">
        <f t="shared" si="24"/>
        <v>0</v>
      </c>
      <c r="G263" s="128">
        <f t="shared" si="25"/>
        <v>0</v>
      </c>
    </row>
    <row r="264" spans="1:7" ht="13.5" hidden="1" thickBot="1">
      <c r="A264" s="65">
        <f t="shared" si="26"/>
        <v>244</v>
      </c>
      <c r="B264" s="83">
        <f t="shared" si="27"/>
        <v>0</v>
      </c>
      <c r="C264" s="127">
        <f t="shared" si="21"/>
        <v>0</v>
      </c>
      <c r="D264" s="127">
        <f t="shared" si="22"/>
        <v>0</v>
      </c>
      <c r="E264" s="127">
        <f t="shared" si="23"/>
        <v>0</v>
      </c>
      <c r="F264" s="83">
        <f t="shared" si="24"/>
        <v>0</v>
      </c>
      <c r="G264" s="128">
        <f t="shared" si="25"/>
        <v>0</v>
      </c>
    </row>
    <row r="265" spans="1:7" ht="13.5" hidden="1" thickBot="1">
      <c r="A265" s="65">
        <f t="shared" si="26"/>
        <v>245</v>
      </c>
      <c r="B265" s="83">
        <f t="shared" si="27"/>
        <v>0</v>
      </c>
      <c r="C265" s="127">
        <f t="shared" si="21"/>
        <v>0</v>
      </c>
      <c r="D265" s="127">
        <f t="shared" si="22"/>
        <v>0</v>
      </c>
      <c r="E265" s="127">
        <f t="shared" si="23"/>
        <v>0</v>
      </c>
      <c r="F265" s="83">
        <f t="shared" si="24"/>
        <v>0</v>
      </c>
      <c r="G265" s="128">
        <f t="shared" si="25"/>
        <v>0</v>
      </c>
    </row>
    <row r="266" spans="1:7" ht="13.5" hidden="1" thickBot="1">
      <c r="A266" s="65">
        <f t="shared" si="26"/>
        <v>246</v>
      </c>
      <c r="B266" s="83">
        <f t="shared" si="27"/>
        <v>0</v>
      </c>
      <c r="C266" s="127">
        <f t="shared" si="21"/>
        <v>0</v>
      </c>
      <c r="D266" s="127">
        <f t="shared" si="22"/>
        <v>0</v>
      </c>
      <c r="E266" s="127">
        <f t="shared" si="23"/>
        <v>0</v>
      </c>
      <c r="F266" s="83">
        <f t="shared" si="24"/>
        <v>0</v>
      </c>
      <c r="G266" s="128">
        <f t="shared" si="25"/>
        <v>0</v>
      </c>
    </row>
    <row r="267" spans="1:7" ht="13.5" hidden="1" thickBot="1">
      <c r="A267" s="65">
        <f t="shared" si="26"/>
        <v>247</v>
      </c>
      <c r="B267" s="83">
        <f t="shared" si="27"/>
        <v>0</v>
      </c>
      <c r="C267" s="127">
        <f t="shared" si="21"/>
        <v>0</v>
      </c>
      <c r="D267" s="127">
        <f t="shared" si="22"/>
        <v>0</v>
      </c>
      <c r="E267" s="127">
        <f t="shared" si="23"/>
        <v>0</v>
      </c>
      <c r="F267" s="83">
        <f t="shared" si="24"/>
        <v>0</v>
      </c>
      <c r="G267" s="128">
        <f t="shared" si="25"/>
        <v>0</v>
      </c>
    </row>
    <row r="268" spans="1:7" ht="13.5" hidden="1" thickBot="1">
      <c r="A268" s="65">
        <f t="shared" si="26"/>
        <v>248</v>
      </c>
      <c r="B268" s="83">
        <f t="shared" si="27"/>
        <v>0</v>
      </c>
      <c r="C268" s="127">
        <f t="shared" si="21"/>
        <v>0</v>
      </c>
      <c r="D268" s="127">
        <f t="shared" si="22"/>
        <v>0</v>
      </c>
      <c r="E268" s="127">
        <f t="shared" si="23"/>
        <v>0</v>
      </c>
      <c r="F268" s="83">
        <f t="shared" si="24"/>
        <v>0</v>
      </c>
      <c r="G268" s="128">
        <f t="shared" si="25"/>
        <v>0</v>
      </c>
    </row>
    <row r="269" spans="1:7" ht="13.5" hidden="1" thickBot="1">
      <c r="A269" s="65">
        <f t="shared" si="26"/>
        <v>249</v>
      </c>
      <c r="B269" s="83">
        <f t="shared" si="27"/>
        <v>0</v>
      </c>
      <c r="C269" s="127">
        <f t="shared" si="21"/>
        <v>0</v>
      </c>
      <c r="D269" s="127">
        <f t="shared" si="22"/>
        <v>0</v>
      </c>
      <c r="E269" s="127">
        <f t="shared" si="23"/>
        <v>0</v>
      </c>
      <c r="F269" s="83">
        <f t="shared" si="24"/>
        <v>0</v>
      </c>
      <c r="G269" s="128">
        <f t="shared" si="25"/>
        <v>0</v>
      </c>
    </row>
    <row r="270" spans="1:7" ht="13.5" hidden="1" thickBot="1">
      <c r="A270" s="65">
        <f t="shared" si="26"/>
        <v>250</v>
      </c>
      <c r="B270" s="83">
        <f t="shared" si="27"/>
        <v>0</v>
      </c>
      <c r="C270" s="127">
        <f t="shared" si="21"/>
        <v>0</v>
      </c>
      <c r="D270" s="127">
        <f t="shared" si="22"/>
        <v>0</v>
      </c>
      <c r="E270" s="127">
        <f t="shared" si="23"/>
        <v>0</v>
      </c>
      <c r="F270" s="83">
        <f t="shared" si="24"/>
        <v>0</v>
      </c>
      <c r="G270" s="128">
        <f t="shared" si="25"/>
        <v>0</v>
      </c>
    </row>
    <row r="271" spans="1:7" ht="13.5" hidden="1" thickBot="1">
      <c r="A271" s="65">
        <f t="shared" si="26"/>
        <v>251</v>
      </c>
      <c r="B271" s="83">
        <f t="shared" si="27"/>
        <v>0</v>
      </c>
      <c r="C271" s="127">
        <f t="shared" si="21"/>
        <v>0</v>
      </c>
      <c r="D271" s="127">
        <f t="shared" si="22"/>
        <v>0</v>
      </c>
      <c r="E271" s="127">
        <f t="shared" si="23"/>
        <v>0</v>
      </c>
      <c r="F271" s="83">
        <f t="shared" si="24"/>
        <v>0</v>
      </c>
      <c r="G271" s="128">
        <f t="shared" si="25"/>
        <v>0</v>
      </c>
    </row>
    <row r="272" spans="1:7" ht="13.5" hidden="1" thickBot="1">
      <c r="A272" s="65">
        <f t="shared" si="26"/>
        <v>252</v>
      </c>
      <c r="B272" s="83">
        <f t="shared" si="27"/>
        <v>0</v>
      </c>
      <c r="C272" s="127">
        <f t="shared" si="21"/>
        <v>0</v>
      </c>
      <c r="D272" s="127">
        <f t="shared" si="22"/>
        <v>0</v>
      </c>
      <c r="E272" s="127">
        <f t="shared" si="23"/>
        <v>0</v>
      </c>
      <c r="F272" s="83">
        <f t="shared" si="24"/>
        <v>0</v>
      </c>
      <c r="G272" s="128">
        <f t="shared" si="25"/>
        <v>0</v>
      </c>
    </row>
    <row r="273" spans="1:7" ht="13.5" hidden="1" thickBot="1">
      <c r="A273" s="65">
        <f t="shared" si="26"/>
        <v>253</v>
      </c>
      <c r="B273" s="83">
        <f t="shared" si="27"/>
        <v>0</v>
      </c>
      <c r="C273" s="127">
        <f t="shared" si="21"/>
        <v>0</v>
      </c>
      <c r="D273" s="127">
        <f t="shared" si="22"/>
        <v>0</v>
      </c>
      <c r="E273" s="127">
        <f t="shared" si="23"/>
        <v>0</v>
      </c>
      <c r="F273" s="83">
        <f t="shared" si="24"/>
        <v>0</v>
      </c>
      <c r="G273" s="128">
        <f t="shared" si="25"/>
        <v>0</v>
      </c>
    </row>
    <row r="274" spans="1:7" ht="13.5" hidden="1" thickBot="1">
      <c r="A274" s="65">
        <f t="shared" si="26"/>
        <v>254</v>
      </c>
      <c r="B274" s="83">
        <f t="shared" si="27"/>
        <v>0</v>
      </c>
      <c r="C274" s="127">
        <f t="shared" si="21"/>
        <v>0</v>
      </c>
      <c r="D274" s="127">
        <f t="shared" si="22"/>
        <v>0</v>
      </c>
      <c r="E274" s="127">
        <f t="shared" si="23"/>
        <v>0</v>
      </c>
      <c r="F274" s="83">
        <f t="shared" si="24"/>
        <v>0</v>
      </c>
      <c r="G274" s="128">
        <f t="shared" si="25"/>
        <v>0</v>
      </c>
    </row>
    <row r="275" spans="1:7" ht="13.5" hidden="1" thickBot="1">
      <c r="A275" s="65">
        <f t="shared" si="26"/>
        <v>255</v>
      </c>
      <c r="B275" s="83">
        <f t="shared" si="27"/>
        <v>0</v>
      </c>
      <c r="C275" s="127">
        <f t="shared" si="21"/>
        <v>0</v>
      </c>
      <c r="D275" s="127">
        <f t="shared" si="22"/>
        <v>0</v>
      </c>
      <c r="E275" s="127">
        <f t="shared" si="23"/>
        <v>0</v>
      </c>
      <c r="F275" s="83">
        <f t="shared" si="24"/>
        <v>0</v>
      </c>
      <c r="G275" s="128">
        <f t="shared" si="25"/>
        <v>0</v>
      </c>
    </row>
    <row r="276" spans="1:7" ht="13.5" hidden="1" thickBot="1">
      <c r="A276" s="65">
        <f t="shared" si="26"/>
        <v>256</v>
      </c>
      <c r="B276" s="83">
        <f t="shared" si="27"/>
        <v>0</v>
      </c>
      <c r="C276" s="127">
        <f t="shared" si="21"/>
        <v>0</v>
      </c>
      <c r="D276" s="127">
        <f t="shared" si="22"/>
        <v>0</v>
      </c>
      <c r="E276" s="127">
        <f t="shared" si="23"/>
        <v>0</v>
      </c>
      <c r="F276" s="83">
        <f t="shared" si="24"/>
        <v>0</v>
      </c>
      <c r="G276" s="128">
        <f t="shared" si="25"/>
        <v>0</v>
      </c>
    </row>
    <row r="277" spans="1:7" ht="13.5" hidden="1" thickBot="1">
      <c r="A277" s="65">
        <f t="shared" si="26"/>
        <v>257</v>
      </c>
      <c r="B277" s="83">
        <f t="shared" si="27"/>
        <v>0</v>
      </c>
      <c r="C277" s="127">
        <f aca="true" t="shared" si="28" ref="C277:C340">IF(A277&lt;=$D$10,D277+$D$13,0)</f>
        <v>0</v>
      </c>
      <c r="D277" s="127">
        <f aca="true" t="shared" si="29" ref="D277:D340">E277+F277</f>
        <v>0</v>
      </c>
      <c r="E277" s="127">
        <f aca="true" t="shared" si="30" ref="E277:E340">B277*$D$11</f>
        <v>0</v>
      </c>
      <c r="F277" s="83">
        <f aca="true" t="shared" si="31" ref="F277:F340">IF(A277&lt;=$D$10,$D$12*-1,0)</f>
        <v>0</v>
      </c>
      <c r="G277" s="128">
        <f aca="true" t="shared" si="32" ref="G277:G340">B277-F277</f>
        <v>0</v>
      </c>
    </row>
    <row r="278" spans="1:7" ht="13.5" hidden="1" thickBot="1">
      <c r="A278" s="65">
        <f aca="true" t="shared" si="33" ref="A278:A341">A277+1</f>
        <v>258</v>
      </c>
      <c r="B278" s="83">
        <f aca="true" t="shared" si="34" ref="B278:B341">B277-F277</f>
        <v>0</v>
      </c>
      <c r="C278" s="127">
        <f t="shared" si="28"/>
        <v>0</v>
      </c>
      <c r="D278" s="127">
        <f t="shared" si="29"/>
        <v>0</v>
      </c>
      <c r="E278" s="127">
        <f t="shared" si="30"/>
        <v>0</v>
      </c>
      <c r="F278" s="83">
        <f t="shared" si="31"/>
        <v>0</v>
      </c>
      <c r="G278" s="128">
        <f t="shared" si="32"/>
        <v>0</v>
      </c>
    </row>
    <row r="279" spans="1:7" ht="13.5" hidden="1" thickBot="1">
      <c r="A279" s="65">
        <f t="shared" si="33"/>
        <v>259</v>
      </c>
      <c r="B279" s="83">
        <f t="shared" si="34"/>
        <v>0</v>
      </c>
      <c r="C279" s="127">
        <f t="shared" si="28"/>
        <v>0</v>
      </c>
      <c r="D279" s="127">
        <f t="shared" si="29"/>
        <v>0</v>
      </c>
      <c r="E279" s="127">
        <f t="shared" si="30"/>
        <v>0</v>
      </c>
      <c r="F279" s="83">
        <f t="shared" si="31"/>
        <v>0</v>
      </c>
      <c r="G279" s="128">
        <f t="shared" si="32"/>
        <v>0</v>
      </c>
    </row>
    <row r="280" spans="1:7" ht="13.5" hidden="1" thickBot="1">
      <c r="A280" s="65">
        <f t="shared" si="33"/>
        <v>260</v>
      </c>
      <c r="B280" s="83">
        <f t="shared" si="34"/>
        <v>0</v>
      </c>
      <c r="C280" s="127">
        <f t="shared" si="28"/>
        <v>0</v>
      </c>
      <c r="D280" s="127">
        <f t="shared" si="29"/>
        <v>0</v>
      </c>
      <c r="E280" s="127">
        <f t="shared" si="30"/>
        <v>0</v>
      </c>
      <c r="F280" s="83">
        <f t="shared" si="31"/>
        <v>0</v>
      </c>
      <c r="G280" s="128">
        <f t="shared" si="32"/>
        <v>0</v>
      </c>
    </row>
    <row r="281" spans="1:7" ht="13.5" hidden="1" thickBot="1">
      <c r="A281" s="65">
        <f t="shared" si="33"/>
        <v>261</v>
      </c>
      <c r="B281" s="83">
        <f t="shared" si="34"/>
        <v>0</v>
      </c>
      <c r="C281" s="127">
        <f t="shared" si="28"/>
        <v>0</v>
      </c>
      <c r="D281" s="127">
        <f t="shared" si="29"/>
        <v>0</v>
      </c>
      <c r="E281" s="127">
        <f t="shared" si="30"/>
        <v>0</v>
      </c>
      <c r="F281" s="83">
        <f t="shared" si="31"/>
        <v>0</v>
      </c>
      <c r="G281" s="128">
        <f t="shared" si="32"/>
        <v>0</v>
      </c>
    </row>
    <row r="282" spans="1:7" ht="13.5" hidden="1" thickBot="1">
      <c r="A282" s="65">
        <f t="shared" si="33"/>
        <v>262</v>
      </c>
      <c r="B282" s="83">
        <f t="shared" si="34"/>
        <v>0</v>
      </c>
      <c r="C282" s="127">
        <f t="shared" si="28"/>
        <v>0</v>
      </c>
      <c r="D282" s="127">
        <f t="shared" si="29"/>
        <v>0</v>
      </c>
      <c r="E282" s="127">
        <f t="shared" si="30"/>
        <v>0</v>
      </c>
      <c r="F282" s="83">
        <f t="shared" si="31"/>
        <v>0</v>
      </c>
      <c r="G282" s="128">
        <f t="shared" si="32"/>
        <v>0</v>
      </c>
    </row>
    <row r="283" spans="1:7" ht="13.5" hidden="1" thickBot="1">
      <c r="A283" s="65">
        <f t="shared" si="33"/>
        <v>263</v>
      </c>
      <c r="B283" s="83">
        <f t="shared" si="34"/>
        <v>0</v>
      </c>
      <c r="C283" s="127">
        <f t="shared" si="28"/>
        <v>0</v>
      </c>
      <c r="D283" s="127">
        <f t="shared" si="29"/>
        <v>0</v>
      </c>
      <c r="E283" s="127">
        <f t="shared" si="30"/>
        <v>0</v>
      </c>
      <c r="F283" s="83">
        <f t="shared" si="31"/>
        <v>0</v>
      </c>
      <c r="G283" s="128">
        <f t="shared" si="32"/>
        <v>0</v>
      </c>
    </row>
    <row r="284" spans="1:7" ht="13.5" hidden="1" thickBot="1">
      <c r="A284" s="65">
        <f t="shared" si="33"/>
        <v>264</v>
      </c>
      <c r="B284" s="83">
        <f t="shared" si="34"/>
        <v>0</v>
      </c>
      <c r="C284" s="127">
        <f t="shared" si="28"/>
        <v>0</v>
      </c>
      <c r="D284" s="127">
        <f t="shared" si="29"/>
        <v>0</v>
      </c>
      <c r="E284" s="127">
        <f t="shared" si="30"/>
        <v>0</v>
      </c>
      <c r="F284" s="83">
        <f t="shared" si="31"/>
        <v>0</v>
      </c>
      <c r="G284" s="128">
        <f t="shared" si="32"/>
        <v>0</v>
      </c>
    </row>
    <row r="285" spans="1:7" ht="13.5" hidden="1" thickBot="1">
      <c r="A285" s="65">
        <f t="shared" si="33"/>
        <v>265</v>
      </c>
      <c r="B285" s="83">
        <f t="shared" si="34"/>
        <v>0</v>
      </c>
      <c r="C285" s="127">
        <f t="shared" si="28"/>
        <v>0</v>
      </c>
      <c r="D285" s="127">
        <f t="shared" si="29"/>
        <v>0</v>
      </c>
      <c r="E285" s="127">
        <f t="shared" si="30"/>
        <v>0</v>
      </c>
      <c r="F285" s="83">
        <f t="shared" si="31"/>
        <v>0</v>
      </c>
      <c r="G285" s="128">
        <f t="shared" si="32"/>
        <v>0</v>
      </c>
    </row>
    <row r="286" spans="1:7" ht="13.5" hidden="1" thickBot="1">
      <c r="A286" s="65">
        <f t="shared" si="33"/>
        <v>266</v>
      </c>
      <c r="B286" s="83">
        <f t="shared" si="34"/>
        <v>0</v>
      </c>
      <c r="C286" s="127">
        <f t="shared" si="28"/>
        <v>0</v>
      </c>
      <c r="D286" s="127">
        <f t="shared" si="29"/>
        <v>0</v>
      </c>
      <c r="E286" s="127">
        <f t="shared" si="30"/>
        <v>0</v>
      </c>
      <c r="F286" s="83">
        <f t="shared" si="31"/>
        <v>0</v>
      </c>
      <c r="G286" s="128">
        <f t="shared" si="32"/>
        <v>0</v>
      </c>
    </row>
    <row r="287" spans="1:7" ht="13.5" hidden="1" thickBot="1">
      <c r="A287" s="65">
        <f t="shared" si="33"/>
        <v>267</v>
      </c>
      <c r="B287" s="83">
        <f t="shared" si="34"/>
        <v>0</v>
      </c>
      <c r="C287" s="127">
        <f t="shared" si="28"/>
        <v>0</v>
      </c>
      <c r="D287" s="127">
        <f t="shared" si="29"/>
        <v>0</v>
      </c>
      <c r="E287" s="127">
        <f t="shared" si="30"/>
        <v>0</v>
      </c>
      <c r="F287" s="83">
        <f t="shared" si="31"/>
        <v>0</v>
      </c>
      <c r="G287" s="128">
        <f t="shared" si="32"/>
        <v>0</v>
      </c>
    </row>
    <row r="288" spans="1:7" ht="13.5" hidden="1" thickBot="1">
      <c r="A288" s="65">
        <f t="shared" si="33"/>
        <v>268</v>
      </c>
      <c r="B288" s="83">
        <f t="shared" si="34"/>
        <v>0</v>
      </c>
      <c r="C288" s="127">
        <f t="shared" si="28"/>
        <v>0</v>
      </c>
      <c r="D288" s="127">
        <f t="shared" si="29"/>
        <v>0</v>
      </c>
      <c r="E288" s="127">
        <f t="shared" si="30"/>
        <v>0</v>
      </c>
      <c r="F288" s="83">
        <f t="shared" si="31"/>
        <v>0</v>
      </c>
      <c r="G288" s="128">
        <f t="shared" si="32"/>
        <v>0</v>
      </c>
    </row>
    <row r="289" spans="1:7" ht="13.5" hidden="1" thickBot="1">
      <c r="A289" s="65">
        <f t="shared" si="33"/>
        <v>269</v>
      </c>
      <c r="B289" s="83">
        <f t="shared" si="34"/>
        <v>0</v>
      </c>
      <c r="C289" s="127">
        <f t="shared" si="28"/>
        <v>0</v>
      </c>
      <c r="D289" s="127">
        <f t="shared" si="29"/>
        <v>0</v>
      </c>
      <c r="E289" s="127">
        <f t="shared" si="30"/>
        <v>0</v>
      </c>
      <c r="F289" s="83">
        <f t="shared" si="31"/>
        <v>0</v>
      </c>
      <c r="G289" s="128">
        <f t="shared" si="32"/>
        <v>0</v>
      </c>
    </row>
    <row r="290" spans="1:7" ht="13.5" hidden="1" thickBot="1">
      <c r="A290" s="65">
        <f t="shared" si="33"/>
        <v>270</v>
      </c>
      <c r="B290" s="83">
        <f t="shared" si="34"/>
        <v>0</v>
      </c>
      <c r="C290" s="127">
        <f t="shared" si="28"/>
        <v>0</v>
      </c>
      <c r="D290" s="127">
        <f t="shared" si="29"/>
        <v>0</v>
      </c>
      <c r="E290" s="127">
        <f t="shared" si="30"/>
        <v>0</v>
      </c>
      <c r="F290" s="83">
        <f t="shared" si="31"/>
        <v>0</v>
      </c>
      <c r="G290" s="128">
        <f t="shared" si="32"/>
        <v>0</v>
      </c>
    </row>
    <row r="291" spans="1:7" ht="13.5" hidden="1" thickBot="1">
      <c r="A291" s="65">
        <f t="shared" si="33"/>
        <v>271</v>
      </c>
      <c r="B291" s="83">
        <f t="shared" si="34"/>
        <v>0</v>
      </c>
      <c r="C291" s="127">
        <f t="shared" si="28"/>
        <v>0</v>
      </c>
      <c r="D291" s="127">
        <f t="shared" si="29"/>
        <v>0</v>
      </c>
      <c r="E291" s="127">
        <f t="shared" si="30"/>
        <v>0</v>
      </c>
      <c r="F291" s="83">
        <f t="shared" si="31"/>
        <v>0</v>
      </c>
      <c r="G291" s="128">
        <f t="shared" si="32"/>
        <v>0</v>
      </c>
    </row>
    <row r="292" spans="1:7" ht="13.5" hidden="1" thickBot="1">
      <c r="A292" s="65">
        <f t="shared" si="33"/>
        <v>272</v>
      </c>
      <c r="B292" s="83">
        <f t="shared" si="34"/>
        <v>0</v>
      </c>
      <c r="C292" s="127">
        <f t="shared" si="28"/>
        <v>0</v>
      </c>
      <c r="D292" s="127">
        <f t="shared" si="29"/>
        <v>0</v>
      </c>
      <c r="E292" s="127">
        <f t="shared" si="30"/>
        <v>0</v>
      </c>
      <c r="F292" s="83">
        <f t="shared" si="31"/>
        <v>0</v>
      </c>
      <c r="G292" s="128">
        <f t="shared" si="32"/>
        <v>0</v>
      </c>
    </row>
    <row r="293" spans="1:7" ht="13.5" hidden="1" thickBot="1">
      <c r="A293" s="65">
        <f t="shared" si="33"/>
        <v>273</v>
      </c>
      <c r="B293" s="83">
        <f t="shared" si="34"/>
        <v>0</v>
      </c>
      <c r="C293" s="127">
        <f t="shared" si="28"/>
        <v>0</v>
      </c>
      <c r="D293" s="127">
        <f t="shared" si="29"/>
        <v>0</v>
      </c>
      <c r="E293" s="127">
        <f t="shared" si="30"/>
        <v>0</v>
      </c>
      <c r="F293" s="83">
        <f t="shared" si="31"/>
        <v>0</v>
      </c>
      <c r="G293" s="128">
        <f t="shared" si="32"/>
        <v>0</v>
      </c>
    </row>
    <row r="294" spans="1:7" ht="13.5" hidden="1" thickBot="1">
      <c r="A294" s="65">
        <f t="shared" si="33"/>
        <v>274</v>
      </c>
      <c r="B294" s="83">
        <f t="shared" si="34"/>
        <v>0</v>
      </c>
      <c r="C294" s="127">
        <f t="shared" si="28"/>
        <v>0</v>
      </c>
      <c r="D294" s="127">
        <f t="shared" si="29"/>
        <v>0</v>
      </c>
      <c r="E294" s="127">
        <f t="shared" si="30"/>
        <v>0</v>
      </c>
      <c r="F294" s="83">
        <f t="shared" si="31"/>
        <v>0</v>
      </c>
      <c r="G294" s="128">
        <f t="shared" si="32"/>
        <v>0</v>
      </c>
    </row>
    <row r="295" spans="1:7" ht="13.5" hidden="1" thickBot="1">
      <c r="A295" s="65">
        <f t="shared" si="33"/>
        <v>275</v>
      </c>
      <c r="B295" s="83">
        <f t="shared" si="34"/>
        <v>0</v>
      </c>
      <c r="C295" s="127">
        <f t="shared" si="28"/>
        <v>0</v>
      </c>
      <c r="D295" s="127">
        <f t="shared" si="29"/>
        <v>0</v>
      </c>
      <c r="E295" s="127">
        <f t="shared" si="30"/>
        <v>0</v>
      </c>
      <c r="F295" s="83">
        <f t="shared" si="31"/>
        <v>0</v>
      </c>
      <c r="G295" s="128">
        <f t="shared" si="32"/>
        <v>0</v>
      </c>
    </row>
    <row r="296" spans="1:7" ht="13.5" hidden="1" thickBot="1">
      <c r="A296" s="65">
        <f t="shared" si="33"/>
        <v>276</v>
      </c>
      <c r="B296" s="83">
        <f t="shared" si="34"/>
        <v>0</v>
      </c>
      <c r="C296" s="127">
        <f t="shared" si="28"/>
        <v>0</v>
      </c>
      <c r="D296" s="127">
        <f t="shared" si="29"/>
        <v>0</v>
      </c>
      <c r="E296" s="127">
        <f t="shared" si="30"/>
        <v>0</v>
      </c>
      <c r="F296" s="83">
        <f t="shared" si="31"/>
        <v>0</v>
      </c>
      <c r="G296" s="128">
        <f t="shared" si="32"/>
        <v>0</v>
      </c>
    </row>
    <row r="297" spans="1:7" ht="13.5" hidden="1" thickBot="1">
      <c r="A297" s="65">
        <f t="shared" si="33"/>
        <v>277</v>
      </c>
      <c r="B297" s="83">
        <f t="shared" si="34"/>
        <v>0</v>
      </c>
      <c r="C297" s="127">
        <f t="shared" si="28"/>
        <v>0</v>
      </c>
      <c r="D297" s="127">
        <f t="shared" si="29"/>
        <v>0</v>
      </c>
      <c r="E297" s="127">
        <f t="shared" si="30"/>
        <v>0</v>
      </c>
      <c r="F297" s="83">
        <f t="shared" si="31"/>
        <v>0</v>
      </c>
      <c r="G297" s="128">
        <f t="shared" si="32"/>
        <v>0</v>
      </c>
    </row>
    <row r="298" spans="1:7" ht="13.5" hidden="1" thickBot="1">
      <c r="A298" s="65">
        <f t="shared" si="33"/>
        <v>278</v>
      </c>
      <c r="B298" s="83">
        <f t="shared" si="34"/>
        <v>0</v>
      </c>
      <c r="C298" s="127">
        <f t="shared" si="28"/>
        <v>0</v>
      </c>
      <c r="D298" s="127">
        <f t="shared" si="29"/>
        <v>0</v>
      </c>
      <c r="E298" s="127">
        <f t="shared" si="30"/>
        <v>0</v>
      </c>
      <c r="F298" s="83">
        <f t="shared" si="31"/>
        <v>0</v>
      </c>
      <c r="G298" s="128">
        <f t="shared" si="32"/>
        <v>0</v>
      </c>
    </row>
    <row r="299" spans="1:7" ht="13.5" hidden="1" thickBot="1">
      <c r="A299" s="65">
        <f t="shared" si="33"/>
        <v>279</v>
      </c>
      <c r="B299" s="83">
        <f t="shared" si="34"/>
        <v>0</v>
      </c>
      <c r="C299" s="127">
        <f t="shared" si="28"/>
        <v>0</v>
      </c>
      <c r="D299" s="127">
        <f t="shared" si="29"/>
        <v>0</v>
      </c>
      <c r="E299" s="127">
        <f t="shared" si="30"/>
        <v>0</v>
      </c>
      <c r="F299" s="83">
        <f t="shared" si="31"/>
        <v>0</v>
      </c>
      <c r="G299" s="128">
        <f t="shared" si="32"/>
        <v>0</v>
      </c>
    </row>
    <row r="300" spans="1:7" ht="13.5" hidden="1" thickBot="1">
      <c r="A300" s="65">
        <f t="shared" si="33"/>
        <v>280</v>
      </c>
      <c r="B300" s="83">
        <f t="shared" si="34"/>
        <v>0</v>
      </c>
      <c r="C300" s="127">
        <f t="shared" si="28"/>
        <v>0</v>
      </c>
      <c r="D300" s="127">
        <f t="shared" si="29"/>
        <v>0</v>
      </c>
      <c r="E300" s="127">
        <f t="shared" si="30"/>
        <v>0</v>
      </c>
      <c r="F300" s="83">
        <f t="shared" si="31"/>
        <v>0</v>
      </c>
      <c r="G300" s="128">
        <f t="shared" si="32"/>
        <v>0</v>
      </c>
    </row>
    <row r="301" spans="1:7" ht="13.5" hidden="1" thickBot="1">
      <c r="A301" s="65">
        <f t="shared" si="33"/>
        <v>281</v>
      </c>
      <c r="B301" s="83">
        <f t="shared" si="34"/>
        <v>0</v>
      </c>
      <c r="C301" s="127">
        <f t="shared" si="28"/>
        <v>0</v>
      </c>
      <c r="D301" s="127">
        <f t="shared" si="29"/>
        <v>0</v>
      </c>
      <c r="E301" s="127">
        <f t="shared" si="30"/>
        <v>0</v>
      </c>
      <c r="F301" s="83">
        <f t="shared" si="31"/>
        <v>0</v>
      </c>
      <c r="G301" s="128">
        <f t="shared" si="32"/>
        <v>0</v>
      </c>
    </row>
    <row r="302" spans="1:7" ht="13.5" hidden="1" thickBot="1">
      <c r="A302" s="65">
        <f t="shared" si="33"/>
        <v>282</v>
      </c>
      <c r="B302" s="83">
        <f t="shared" si="34"/>
        <v>0</v>
      </c>
      <c r="C302" s="127">
        <f t="shared" si="28"/>
        <v>0</v>
      </c>
      <c r="D302" s="127">
        <f t="shared" si="29"/>
        <v>0</v>
      </c>
      <c r="E302" s="127">
        <f t="shared" si="30"/>
        <v>0</v>
      </c>
      <c r="F302" s="83">
        <f t="shared" si="31"/>
        <v>0</v>
      </c>
      <c r="G302" s="128">
        <f t="shared" si="32"/>
        <v>0</v>
      </c>
    </row>
    <row r="303" spans="1:7" ht="13.5" hidden="1" thickBot="1">
      <c r="A303" s="65">
        <f t="shared" si="33"/>
        <v>283</v>
      </c>
      <c r="B303" s="83">
        <f t="shared" si="34"/>
        <v>0</v>
      </c>
      <c r="C303" s="127">
        <f t="shared" si="28"/>
        <v>0</v>
      </c>
      <c r="D303" s="127">
        <f t="shared" si="29"/>
        <v>0</v>
      </c>
      <c r="E303" s="127">
        <f t="shared" si="30"/>
        <v>0</v>
      </c>
      <c r="F303" s="83">
        <f t="shared" si="31"/>
        <v>0</v>
      </c>
      <c r="G303" s="128">
        <f t="shared" si="32"/>
        <v>0</v>
      </c>
    </row>
    <row r="304" spans="1:7" ht="13.5" hidden="1" thickBot="1">
      <c r="A304" s="65">
        <f t="shared" si="33"/>
        <v>284</v>
      </c>
      <c r="B304" s="83">
        <f t="shared" si="34"/>
        <v>0</v>
      </c>
      <c r="C304" s="127">
        <f t="shared" si="28"/>
        <v>0</v>
      </c>
      <c r="D304" s="127">
        <f t="shared" si="29"/>
        <v>0</v>
      </c>
      <c r="E304" s="127">
        <f t="shared" si="30"/>
        <v>0</v>
      </c>
      <c r="F304" s="83">
        <f t="shared" si="31"/>
        <v>0</v>
      </c>
      <c r="G304" s="128">
        <f t="shared" si="32"/>
        <v>0</v>
      </c>
    </row>
    <row r="305" spans="1:7" ht="13.5" hidden="1" thickBot="1">
      <c r="A305" s="65">
        <f t="shared" si="33"/>
        <v>285</v>
      </c>
      <c r="B305" s="83">
        <f t="shared" si="34"/>
        <v>0</v>
      </c>
      <c r="C305" s="127">
        <f t="shared" si="28"/>
        <v>0</v>
      </c>
      <c r="D305" s="127">
        <f t="shared" si="29"/>
        <v>0</v>
      </c>
      <c r="E305" s="127">
        <f t="shared" si="30"/>
        <v>0</v>
      </c>
      <c r="F305" s="83">
        <f t="shared" si="31"/>
        <v>0</v>
      </c>
      <c r="G305" s="128">
        <f t="shared" si="32"/>
        <v>0</v>
      </c>
    </row>
    <row r="306" spans="1:7" ht="13.5" hidden="1" thickBot="1">
      <c r="A306" s="65">
        <f t="shared" si="33"/>
        <v>286</v>
      </c>
      <c r="B306" s="83">
        <f t="shared" si="34"/>
        <v>0</v>
      </c>
      <c r="C306" s="127">
        <f t="shared" si="28"/>
        <v>0</v>
      </c>
      <c r="D306" s="127">
        <f t="shared" si="29"/>
        <v>0</v>
      </c>
      <c r="E306" s="127">
        <f t="shared" si="30"/>
        <v>0</v>
      </c>
      <c r="F306" s="83">
        <f t="shared" si="31"/>
        <v>0</v>
      </c>
      <c r="G306" s="128">
        <f t="shared" si="32"/>
        <v>0</v>
      </c>
    </row>
    <row r="307" spans="1:7" ht="13.5" hidden="1" thickBot="1">
      <c r="A307" s="65">
        <f t="shared" si="33"/>
        <v>287</v>
      </c>
      <c r="B307" s="83">
        <f t="shared" si="34"/>
        <v>0</v>
      </c>
      <c r="C307" s="127">
        <f t="shared" si="28"/>
        <v>0</v>
      </c>
      <c r="D307" s="127">
        <f t="shared" si="29"/>
        <v>0</v>
      </c>
      <c r="E307" s="127">
        <f t="shared" si="30"/>
        <v>0</v>
      </c>
      <c r="F307" s="83">
        <f t="shared" si="31"/>
        <v>0</v>
      </c>
      <c r="G307" s="128">
        <f t="shared" si="32"/>
        <v>0</v>
      </c>
    </row>
    <row r="308" spans="1:7" ht="13.5" hidden="1" thickBot="1">
      <c r="A308" s="65">
        <f t="shared" si="33"/>
        <v>288</v>
      </c>
      <c r="B308" s="83">
        <f t="shared" si="34"/>
        <v>0</v>
      </c>
      <c r="C308" s="127">
        <f t="shared" si="28"/>
        <v>0</v>
      </c>
      <c r="D308" s="127">
        <f t="shared" si="29"/>
        <v>0</v>
      </c>
      <c r="E308" s="127">
        <f t="shared" si="30"/>
        <v>0</v>
      </c>
      <c r="F308" s="83">
        <f t="shared" si="31"/>
        <v>0</v>
      </c>
      <c r="G308" s="128">
        <f t="shared" si="32"/>
        <v>0</v>
      </c>
    </row>
    <row r="309" spans="1:7" ht="13.5" hidden="1" thickBot="1">
      <c r="A309" s="65">
        <f t="shared" si="33"/>
        <v>289</v>
      </c>
      <c r="B309" s="83">
        <f t="shared" si="34"/>
        <v>0</v>
      </c>
      <c r="C309" s="127">
        <f t="shared" si="28"/>
        <v>0</v>
      </c>
      <c r="D309" s="127">
        <f t="shared" si="29"/>
        <v>0</v>
      </c>
      <c r="E309" s="127">
        <f t="shared" si="30"/>
        <v>0</v>
      </c>
      <c r="F309" s="83">
        <f t="shared" si="31"/>
        <v>0</v>
      </c>
      <c r="G309" s="128">
        <f t="shared" si="32"/>
        <v>0</v>
      </c>
    </row>
    <row r="310" spans="1:7" ht="13.5" hidden="1" thickBot="1">
      <c r="A310" s="65">
        <f t="shared" si="33"/>
        <v>290</v>
      </c>
      <c r="B310" s="83">
        <f t="shared" si="34"/>
        <v>0</v>
      </c>
      <c r="C310" s="127">
        <f t="shared" si="28"/>
        <v>0</v>
      </c>
      <c r="D310" s="127">
        <f t="shared" si="29"/>
        <v>0</v>
      </c>
      <c r="E310" s="127">
        <f t="shared" si="30"/>
        <v>0</v>
      </c>
      <c r="F310" s="83">
        <f t="shared" si="31"/>
        <v>0</v>
      </c>
      <c r="G310" s="128">
        <f t="shared" si="32"/>
        <v>0</v>
      </c>
    </row>
    <row r="311" spans="1:7" ht="13.5" hidden="1" thickBot="1">
      <c r="A311" s="65">
        <f t="shared" si="33"/>
        <v>291</v>
      </c>
      <c r="B311" s="83">
        <f t="shared" si="34"/>
        <v>0</v>
      </c>
      <c r="C311" s="127">
        <f t="shared" si="28"/>
        <v>0</v>
      </c>
      <c r="D311" s="127">
        <f t="shared" si="29"/>
        <v>0</v>
      </c>
      <c r="E311" s="127">
        <f t="shared" si="30"/>
        <v>0</v>
      </c>
      <c r="F311" s="83">
        <f t="shared" si="31"/>
        <v>0</v>
      </c>
      <c r="G311" s="128">
        <f t="shared" si="32"/>
        <v>0</v>
      </c>
    </row>
    <row r="312" spans="1:7" ht="13.5" hidden="1" thickBot="1">
      <c r="A312" s="65">
        <f t="shared" si="33"/>
        <v>292</v>
      </c>
      <c r="B312" s="83">
        <f t="shared" si="34"/>
        <v>0</v>
      </c>
      <c r="C312" s="127">
        <f t="shared" si="28"/>
        <v>0</v>
      </c>
      <c r="D312" s="127">
        <f t="shared" si="29"/>
        <v>0</v>
      </c>
      <c r="E312" s="127">
        <f t="shared" si="30"/>
        <v>0</v>
      </c>
      <c r="F312" s="83">
        <f t="shared" si="31"/>
        <v>0</v>
      </c>
      <c r="G312" s="128">
        <f t="shared" si="32"/>
        <v>0</v>
      </c>
    </row>
    <row r="313" spans="1:7" ht="13.5" hidden="1" thickBot="1">
      <c r="A313" s="65">
        <f t="shared" si="33"/>
        <v>293</v>
      </c>
      <c r="B313" s="83">
        <f t="shared" si="34"/>
        <v>0</v>
      </c>
      <c r="C313" s="127">
        <f t="shared" si="28"/>
        <v>0</v>
      </c>
      <c r="D313" s="127">
        <f t="shared" si="29"/>
        <v>0</v>
      </c>
      <c r="E313" s="127">
        <f t="shared" si="30"/>
        <v>0</v>
      </c>
      <c r="F313" s="83">
        <f t="shared" si="31"/>
        <v>0</v>
      </c>
      <c r="G313" s="128">
        <f t="shared" si="32"/>
        <v>0</v>
      </c>
    </row>
    <row r="314" spans="1:7" ht="13.5" hidden="1" thickBot="1">
      <c r="A314" s="65">
        <f t="shared" si="33"/>
        <v>294</v>
      </c>
      <c r="B314" s="83">
        <f t="shared" si="34"/>
        <v>0</v>
      </c>
      <c r="C314" s="127">
        <f t="shared" si="28"/>
        <v>0</v>
      </c>
      <c r="D314" s="127">
        <f t="shared" si="29"/>
        <v>0</v>
      </c>
      <c r="E314" s="127">
        <f t="shared" si="30"/>
        <v>0</v>
      </c>
      <c r="F314" s="83">
        <f t="shared" si="31"/>
        <v>0</v>
      </c>
      <c r="G314" s="128">
        <f t="shared" si="32"/>
        <v>0</v>
      </c>
    </row>
    <row r="315" spans="1:7" ht="13.5" hidden="1" thickBot="1">
      <c r="A315" s="65">
        <f t="shared" si="33"/>
        <v>295</v>
      </c>
      <c r="B315" s="83">
        <f t="shared" si="34"/>
        <v>0</v>
      </c>
      <c r="C315" s="127">
        <f t="shared" si="28"/>
        <v>0</v>
      </c>
      <c r="D315" s="127">
        <f t="shared" si="29"/>
        <v>0</v>
      </c>
      <c r="E315" s="127">
        <f t="shared" si="30"/>
        <v>0</v>
      </c>
      <c r="F315" s="83">
        <f t="shared" si="31"/>
        <v>0</v>
      </c>
      <c r="G315" s="128">
        <f t="shared" si="32"/>
        <v>0</v>
      </c>
    </row>
    <row r="316" spans="1:7" ht="13.5" hidden="1" thickBot="1">
      <c r="A316" s="65">
        <f t="shared" si="33"/>
        <v>296</v>
      </c>
      <c r="B316" s="83">
        <f t="shared" si="34"/>
        <v>0</v>
      </c>
      <c r="C316" s="127">
        <f t="shared" si="28"/>
        <v>0</v>
      </c>
      <c r="D316" s="127">
        <f t="shared" si="29"/>
        <v>0</v>
      </c>
      <c r="E316" s="127">
        <f t="shared" si="30"/>
        <v>0</v>
      </c>
      <c r="F316" s="83">
        <f t="shared" si="31"/>
        <v>0</v>
      </c>
      <c r="G316" s="128">
        <f t="shared" si="32"/>
        <v>0</v>
      </c>
    </row>
    <row r="317" spans="1:7" ht="13.5" hidden="1" thickBot="1">
      <c r="A317" s="65">
        <f t="shared" si="33"/>
        <v>297</v>
      </c>
      <c r="B317" s="83">
        <f t="shared" si="34"/>
        <v>0</v>
      </c>
      <c r="C317" s="127">
        <f t="shared" si="28"/>
        <v>0</v>
      </c>
      <c r="D317" s="127">
        <f t="shared" si="29"/>
        <v>0</v>
      </c>
      <c r="E317" s="127">
        <f t="shared" si="30"/>
        <v>0</v>
      </c>
      <c r="F317" s="83">
        <f t="shared" si="31"/>
        <v>0</v>
      </c>
      <c r="G317" s="128">
        <f t="shared" si="32"/>
        <v>0</v>
      </c>
    </row>
    <row r="318" spans="1:7" ht="13.5" hidden="1" thickBot="1">
      <c r="A318" s="65">
        <f t="shared" si="33"/>
        <v>298</v>
      </c>
      <c r="B318" s="83">
        <f t="shared" si="34"/>
        <v>0</v>
      </c>
      <c r="C318" s="127">
        <f t="shared" si="28"/>
        <v>0</v>
      </c>
      <c r="D318" s="127">
        <f t="shared" si="29"/>
        <v>0</v>
      </c>
      <c r="E318" s="127">
        <f t="shared" si="30"/>
        <v>0</v>
      </c>
      <c r="F318" s="83">
        <f t="shared" si="31"/>
        <v>0</v>
      </c>
      <c r="G318" s="128">
        <f t="shared" si="32"/>
        <v>0</v>
      </c>
    </row>
    <row r="319" spans="1:7" ht="13.5" hidden="1" thickBot="1">
      <c r="A319" s="65">
        <f t="shared" si="33"/>
        <v>299</v>
      </c>
      <c r="B319" s="83">
        <f t="shared" si="34"/>
        <v>0</v>
      </c>
      <c r="C319" s="127">
        <f t="shared" si="28"/>
        <v>0</v>
      </c>
      <c r="D319" s="127">
        <f t="shared" si="29"/>
        <v>0</v>
      </c>
      <c r="E319" s="127">
        <f t="shared" si="30"/>
        <v>0</v>
      </c>
      <c r="F319" s="83">
        <f t="shared" si="31"/>
        <v>0</v>
      </c>
      <c r="G319" s="128">
        <f t="shared" si="32"/>
        <v>0</v>
      </c>
    </row>
    <row r="320" spans="1:7" ht="13.5" hidden="1" thickBot="1">
      <c r="A320" s="65">
        <f t="shared" si="33"/>
        <v>300</v>
      </c>
      <c r="B320" s="83">
        <f t="shared" si="34"/>
        <v>0</v>
      </c>
      <c r="C320" s="127">
        <f t="shared" si="28"/>
        <v>0</v>
      </c>
      <c r="D320" s="127">
        <f t="shared" si="29"/>
        <v>0</v>
      </c>
      <c r="E320" s="127">
        <f t="shared" si="30"/>
        <v>0</v>
      </c>
      <c r="F320" s="83">
        <f t="shared" si="31"/>
        <v>0</v>
      </c>
      <c r="G320" s="128">
        <f t="shared" si="32"/>
        <v>0</v>
      </c>
    </row>
    <row r="321" spans="1:7" ht="13.5" hidden="1" thickBot="1">
      <c r="A321" s="65">
        <f t="shared" si="33"/>
        <v>301</v>
      </c>
      <c r="B321" s="83">
        <f t="shared" si="34"/>
        <v>0</v>
      </c>
      <c r="C321" s="127">
        <f t="shared" si="28"/>
        <v>0</v>
      </c>
      <c r="D321" s="127">
        <f t="shared" si="29"/>
        <v>0</v>
      </c>
      <c r="E321" s="127">
        <f t="shared" si="30"/>
        <v>0</v>
      </c>
      <c r="F321" s="83">
        <f t="shared" si="31"/>
        <v>0</v>
      </c>
      <c r="G321" s="128">
        <f t="shared" si="32"/>
        <v>0</v>
      </c>
    </row>
    <row r="322" spans="1:7" ht="13.5" hidden="1" thickBot="1">
      <c r="A322" s="65">
        <f t="shared" si="33"/>
        <v>302</v>
      </c>
      <c r="B322" s="83">
        <f t="shared" si="34"/>
        <v>0</v>
      </c>
      <c r="C322" s="127">
        <f t="shared" si="28"/>
        <v>0</v>
      </c>
      <c r="D322" s="127">
        <f t="shared" si="29"/>
        <v>0</v>
      </c>
      <c r="E322" s="127">
        <f t="shared" si="30"/>
        <v>0</v>
      </c>
      <c r="F322" s="83">
        <f t="shared" si="31"/>
        <v>0</v>
      </c>
      <c r="G322" s="128">
        <f t="shared" si="32"/>
        <v>0</v>
      </c>
    </row>
    <row r="323" spans="1:7" ht="13.5" hidden="1" thickBot="1">
      <c r="A323" s="65">
        <f t="shared" si="33"/>
        <v>303</v>
      </c>
      <c r="B323" s="83">
        <f t="shared" si="34"/>
        <v>0</v>
      </c>
      <c r="C323" s="127">
        <f t="shared" si="28"/>
        <v>0</v>
      </c>
      <c r="D323" s="127">
        <f t="shared" si="29"/>
        <v>0</v>
      </c>
      <c r="E323" s="127">
        <f t="shared" si="30"/>
        <v>0</v>
      </c>
      <c r="F323" s="83">
        <f t="shared" si="31"/>
        <v>0</v>
      </c>
      <c r="G323" s="128">
        <f t="shared" si="32"/>
        <v>0</v>
      </c>
    </row>
    <row r="324" spans="1:7" ht="13.5" hidden="1" thickBot="1">
      <c r="A324" s="65">
        <f t="shared" si="33"/>
        <v>304</v>
      </c>
      <c r="B324" s="83">
        <f t="shared" si="34"/>
        <v>0</v>
      </c>
      <c r="C324" s="127">
        <f t="shared" si="28"/>
        <v>0</v>
      </c>
      <c r="D324" s="127">
        <f t="shared" si="29"/>
        <v>0</v>
      </c>
      <c r="E324" s="127">
        <f t="shared" si="30"/>
        <v>0</v>
      </c>
      <c r="F324" s="83">
        <f t="shared" si="31"/>
        <v>0</v>
      </c>
      <c r="G324" s="128">
        <f t="shared" si="32"/>
        <v>0</v>
      </c>
    </row>
    <row r="325" spans="1:7" ht="13.5" hidden="1" thickBot="1">
      <c r="A325" s="65">
        <f t="shared" si="33"/>
        <v>305</v>
      </c>
      <c r="B325" s="83">
        <f t="shared" si="34"/>
        <v>0</v>
      </c>
      <c r="C325" s="127">
        <f t="shared" si="28"/>
        <v>0</v>
      </c>
      <c r="D325" s="127">
        <f t="shared" si="29"/>
        <v>0</v>
      </c>
      <c r="E325" s="127">
        <f t="shared" si="30"/>
        <v>0</v>
      </c>
      <c r="F325" s="83">
        <f t="shared" si="31"/>
        <v>0</v>
      </c>
      <c r="G325" s="128">
        <f t="shared" si="32"/>
        <v>0</v>
      </c>
    </row>
    <row r="326" spans="1:7" ht="13.5" hidden="1" thickBot="1">
      <c r="A326" s="65">
        <f t="shared" si="33"/>
        <v>306</v>
      </c>
      <c r="B326" s="83">
        <f t="shared" si="34"/>
        <v>0</v>
      </c>
      <c r="C326" s="127">
        <f t="shared" si="28"/>
        <v>0</v>
      </c>
      <c r="D326" s="127">
        <f t="shared" si="29"/>
        <v>0</v>
      </c>
      <c r="E326" s="127">
        <f t="shared" si="30"/>
        <v>0</v>
      </c>
      <c r="F326" s="83">
        <f t="shared" si="31"/>
        <v>0</v>
      </c>
      <c r="G326" s="128">
        <f t="shared" si="32"/>
        <v>0</v>
      </c>
    </row>
    <row r="327" spans="1:7" ht="13.5" hidden="1" thickBot="1">
      <c r="A327" s="65">
        <f t="shared" si="33"/>
        <v>307</v>
      </c>
      <c r="B327" s="83">
        <f t="shared" si="34"/>
        <v>0</v>
      </c>
      <c r="C327" s="127">
        <f t="shared" si="28"/>
        <v>0</v>
      </c>
      <c r="D327" s="127">
        <f t="shared" si="29"/>
        <v>0</v>
      </c>
      <c r="E327" s="127">
        <f t="shared" si="30"/>
        <v>0</v>
      </c>
      <c r="F327" s="83">
        <f t="shared" si="31"/>
        <v>0</v>
      </c>
      <c r="G327" s="128">
        <f t="shared" si="32"/>
        <v>0</v>
      </c>
    </row>
    <row r="328" spans="1:7" ht="13.5" hidden="1" thickBot="1">
      <c r="A328" s="65">
        <f t="shared" si="33"/>
        <v>308</v>
      </c>
      <c r="B328" s="83">
        <f t="shared" si="34"/>
        <v>0</v>
      </c>
      <c r="C328" s="127">
        <f t="shared" si="28"/>
        <v>0</v>
      </c>
      <c r="D328" s="127">
        <f t="shared" si="29"/>
        <v>0</v>
      </c>
      <c r="E328" s="127">
        <f t="shared" si="30"/>
        <v>0</v>
      </c>
      <c r="F328" s="83">
        <f t="shared" si="31"/>
        <v>0</v>
      </c>
      <c r="G328" s="128">
        <f t="shared" si="32"/>
        <v>0</v>
      </c>
    </row>
    <row r="329" spans="1:7" ht="13.5" hidden="1" thickBot="1">
      <c r="A329" s="65">
        <f t="shared" si="33"/>
        <v>309</v>
      </c>
      <c r="B329" s="83">
        <f t="shared" si="34"/>
        <v>0</v>
      </c>
      <c r="C329" s="127">
        <f t="shared" si="28"/>
        <v>0</v>
      </c>
      <c r="D329" s="127">
        <f t="shared" si="29"/>
        <v>0</v>
      </c>
      <c r="E329" s="127">
        <f t="shared" si="30"/>
        <v>0</v>
      </c>
      <c r="F329" s="83">
        <f t="shared" si="31"/>
        <v>0</v>
      </c>
      <c r="G329" s="128">
        <f t="shared" si="32"/>
        <v>0</v>
      </c>
    </row>
    <row r="330" spans="1:7" ht="13.5" hidden="1" thickBot="1">
      <c r="A330" s="65">
        <f t="shared" si="33"/>
        <v>310</v>
      </c>
      <c r="B330" s="83">
        <f t="shared" si="34"/>
        <v>0</v>
      </c>
      <c r="C330" s="127">
        <f t="shared" si="28"/>
        <v>0</v>
      </c>
      <c r="D330" s="127">
        <f t="shared" si="29"/>
        <v>0</v>
      </c>
      <c r="E330" s="127">
        <f t="shared" si="30"/>
        <v>0</v>
      </c>
      <c r="F330" s="83">
        <f t="shared" si="31"/>
        <v>0</v>
      </c>
      <c r="G330" s="128">
        <f t="shared" si="32"/>
        <v>0</v>
      </c>
    </row>
    <row r="331" spans="1:7" ht="13.5" hidden="1" thickBot="1">
      <c r="A331" s="65">
        <f t="shared" si="33"/>
        <v>311</v>
      </c>
      <c r="B331" s="83">
        <f t="shared" si="34"/>
        <v>0</v>
      </c>
      <c r="C331" s="127">
        <f t="shared" si="28"/>
        <v>0</v>
      </c>
      <c r="D331" s="127">
        <f t="shared" si="29"/>
        <v>0</v>
      </c>
      <c r="E331" s="127">
        <f t="shared" si="30"/>
        <v>0</v>
      </c>
      <c r="F331" s="83">
        <f t="shared" si="31"/>
        <v>0</v>
      </c>
      <c r="G331" s="128">
        <f t="shared" si="32"/>
        <v>0</v>
      </c>
    </row>
    <row r="332" spans="1:7" ht="13.5" hidden="1" thickBot="1">
      <c r="A332" s="65">
        <f t="shared" si="33"/>
        <v>312</v>
      </c>
      <c r="B332" s="83">
        <f t="shared" si="34"/>
        <v>0</v>
      </c>
      <c r="C332" s="127">
        <f t="shared" si="28"/>
        <v>0</v>
      </c>
      <c r="D332" s="127">
        <f t="shared" si="29"/>
        <v>0</v>
      </c>
      <c r="E332" s="127">
        <f t="shared" si="30"/>
        <v>0</v>
      </c>
      <c r="F332" s="83">
        <f t="shared" si="31"/>
        <v>0</v>
      </c>
      <c r="G332" s="128">
        <f t="shared" si="32"/>
        <v>0</v>
      </c>
    </row>
    <row r="333" spans="1:7" ht="13.5" hidden="1" thickBot="1">
      <c r="A333" s="65">
        <f t="shared" si="33"/>
        <v>313</v>
      </c>
      <c r="B333" s="83">
        <f t="shared" si="34"/>
        <v>0</v>
      </c>
      <c r="C333" s="127">
        <f t="shared" si="28"/>
        <v>0</v>
      </c>
      <c r="D333" s="127">
        <f t="shared" si="29"/>
        <v>0</v>
      </c>
      <c r="E333" s="127">
        <f t="shared" si="30"/>
        <v>0</v>
      </c>
      <c r="F333" s="83">
        <f t="shared" si="31"/>
        <v>0</v>
      </c>
      <c r="G333" s="128">
        <f t="shared" si="32"/>
        <v>0</v>
      </c>
    </row>
    <row r="334" spans="1:7" ht="13.5" hidden="1" thickBot="1">
      <c r="A334" s="65">
        <f t="shared" si="33"/>
        <v>314</v>
      </c>
      <c r="B334" s="83">
        <f t="shared" si="34"/>
        <v>0</v>
      </c>
      <c r="C334" s="127">
        <f t="shared" si="28"/>
        <v>0</v>
      </c>
      <c r="D334" s="127">
        <f t="shared" si="29"/>
        <v>0</v>
      </c>
      <c r="E334" s="127">
        <f t="shared" si="30"/>
        <v>0</v>
      </c>
      <c r="F334" s="83">
        <f t="shared" si="31"/>
        <v>0</v>
      </c>
      <c r="G334" s="128">
        <f t="shared" si="32"/>
        <v>0</v>
      </c>
    </row>
    <row r="335" spans="1:7" ht="13.5" hidden="1" thickBot="1">
      <c r="A335" s="65">
        <f t="shared" si="33"/>
        <v>315</v>
      </c>
      <c r="B335" s="83">
        <f t="shared" si="34"/>
        <v>0</v>
      </c>
      <c r="C335" s="127">
        <f t="shared" si="28"/>
        <v>0</v>
      </c>
      <c r="D335" s="127">
        <f t="shared" si="29"/>
        <v>0</v>
      </c>
      <c r="E335" s="127">
        <f t="shared" si="30"/>
        <v>0</v>
      </c>
      <c r="F335" s="83">
        <f t="shared" si="31"/>
        <v>0</v>
      </c>
      <c r="G335" s="128">
        <f t="shared" si="32"/>
        <v>0</v>
      </c>
    </row>
    <row r="336" spans="1:7" ht="13.5" hidden="1" thickBot="1">
      <c r="A336" s="65">
        <f t="shared" si="33"/>
        <v>316</v>
      </c>
      <c r="B336" s="83">
        <f t="shared" si="34"/>
        <v>0</v>
      </c>
      <c r="C336" s="127">
        <f t="shared" si="28"/>
        <v>0</v>
      </c>
      <c r="D336" s="127">
        <f t="shared" si="29"/>
        <v>0</v>
      </c>
      <c r="E336" s="127">
        <f t="shared" si="30"/>
        <v>0</v>
      </c>
      <c r="F336" s="83">
        <f t="shared" si="31"/>
        <v>0</v>
      </c>
      <c r="G336" s="128">
        <f t="shared" si="32"/>
        <v>0</v>
      </c>
    </row>
    <row r="337" spans="1:7" ht="13.5" hidden="1" thickBot="1">
      <c r="A337" s="65">
        <f t="shared" si="33"/>
        <v>317</v>
      </c>
      <c r="B337" s="83">
        <f t="shared" si="34"/>
        <v>0</v>
      </c>
      <c r="C337" s="127">
        <f t="shared" si="28"/>
        <v>0</v>
      </c>
      <c r="D337" s="127">
        <f t="shared" si="29"/>
        <v>0</v>
      </c>
      <c r="E337" s="127">
        <f t="shared" si="30"/>
        <v>0</v>
      </c>
      <c r="F337" s="83">
        <f t="shared" si="31"/>
        <v>0</v>
      </c>
      <c r="G337" s="128">
        <f t="shared" si="32"/>
        <v>0</v>
      </c>
    </row>
    <row r="338" spans="1:7" ht="13.5" hidden="1" thickBot="1">
      <c r="A338" s="65">
        <f t="shared" si="33"/>
        <v>318</v>
      </c>
      <c r="B338" s="83">
        <f t="shared" si="34"/>
        <v>0</v>
      </c>
      <c r="C338" s="127">
        <f t="shared" si="28"/>
        <v>0</v>
      </c>
      <c r="D338" s="127">
        <f t="shared" si="29"/>
        <v>0</v>
      </c>
      <c r="E338" s="127">
        <f t="shared" si="30"/>
        <v>0</v>
      </c>
      <c r="F338" s="83">
        <f t="shared" si="31"/>
        <v>0</v>
      </c>
      <c r="G338" s="128">
        <f t="shared" si="32"/>
        <v>0</v>
      </c>
    </row>
    <row r="339" spans="1:7" ht="13.5" hidden="1" thickBot="1">
      <c r="A339" s="65">
        <f t="shared" si="33"/>
        <v>319</v>
      </c>
      <c r="B339" s="83">
        <f t="shared" si="34"/>
        <v>0</v>
      </c>
      <c r="C339" s="127">
        <f t="shared" si="28"/>
        <v>0</v>
      </c>
      <c r="D339" s="127">
        <f t="shared" si="29"/>
        <v>0</v>
      </c>
      <c r="E339" s="127">
        <f t="shared" si="30"/>
        <v>0</v>
      </c>
      <c r="F339" s="83">
        <f t="shared" si="31"/>
        <v>0</v>
      </c>
      <c r="G339" s="128">
        <f t="shared" si="32"/>
        <v>0</v>
      </c>
    </row>
    <row r="340" spans="1:7" ht="13.5" hidden="1" thickBot="1">
      <c r="A340" s="65">
        <f t="shared" si="33"/>
        <v>320</v>
      </c>
      <c r="B340" s="83">
        <f t="shared" si="34"/>
        <v>0</v>
      </c>
      <c r="C340" s="127">
        <f t="shared" si="28"/>
        <v>0</v>
      </c>
      <c r="D340" s="127">
        <f t="shared" si="29"/>
        <v>0</v>
      </c>
      <c r="E340" s="127">
        <f t="shared" si="30"/>
        <v>0</v>
      </c>
      <c r="F340" s="83">
        <f t="shared" si="31"/>
        <v>0</v>
      </c>
      <c r="G340" s="128">
        <f t="shared" si="32"/>
        <v>0</v>
      </c>
    </row>
    <row r="341" spans="1:7" ht="13.5" hidden="1" thickBot="1">
      <c r="A341" s="65">
        <f t="shared" si="33"/>
        <v>321</v>
      </c>
      <c r="B341" s="83">
        <f t="shared" si="34"/>
        <v>0</v>
      </c>
      <c r="C341" s="127">
        <f aca="true" t="shared" si="35" ref="C341:C380">IF(A341&lt;=$D$10,D341+$D$13,0)</f>
        <v>0</v>
      </c>
      <c r="D341" s="127">
        <f aca="true" t="shared" si="36" ref="D341:D381">E341+F341</f>
        <v>0</v>
      </c>
      <c r="E341" s="127">
        <f aca="true" t="shared" si="37" ref="E341:E380">B341*$D$11</f>
        <v>0</v>
      </c>
      <c r="F341" s="83">
        <f aca="true" t="shared" si="38" ref="F341:F380">IF(A341&lt;=$D$10,$D$12*-1,0)</f>
        <v>0</v>
      </c>
      <c r="G341" s="128">
        <f aca="true" t="shared" si="39" ref="G341:G380">B341-F341</f>
        <v>0</v>
      </c>
    </row>
    <row r="342" spans="1:7" ht="13.5" hidden="1" thickBot="1">
      <c r="A342" s="65">
        <f aca="true" t="shared" si="40" ref="A342:A380">A341+1</f>
        <v>322</v>
      </c>
      <c r="B342" s="83">
        <f aca="true" t="shared" si="41" ref="B342:B380">B341-F341</f>
        <v>0</v>
      </c>
      <c r="C342" s="127">
        <f t="shared" si="35"/>
        <v>0</v>
      </c>
      <c r="D342" s="127">
        <f t="shared" si="36"/>
        <v>0</v>
      </c>
      <c r="E342" s="127">
        <f t="shared" si="37"/>
        <v>0</v>
      </c>
      <c r="F342" s="83">
        <f t="shared" si="38"/>
        <v>0</v>
      </c>
      <c r="G342" s="128">
        <f t="shared" si="39"/>
        <v>0</v>
      </c>
    </row>
    <row r="343" spans="1:7" ht="13.5" hidden="1" thickBot="1">
      <c r="A343" s="65">
        <f t="shared" si="40"/>
        <v>323</v>
      </c>
      <c r="B343" s="83">
        <f t="shared" si="41"/>
        <v>0</v>
      </c>
      <c r="C343" s="127">
        <f t="shared" si="35"/>
        <v>0</v>
      </c>
      <c r="D343" s="127">
        <f t="shared" si="36"/>
        <v>0</v>
      </c>
      <c r="E343" s="127">
        <f t="shared" si="37"/>
        <v>0</v>
      </c>
      <c r="F343" s="83">
        <f t="shared" si="38"/>
        <v>0</v>
      </c>
      <c r="G343" s="128">
        <f t="shared" si="39"/>
        <v>0</v>
      </c>
    </row>
    <row r="344" spans="1:7" ht="13.5" hidden="1" thickBot="1">
      <c r="A344" s="65">
        <f t="shared" si="40"/>
        <v>324</v>
      </c>
      <c r="B344" s="83">
        <f t="shared" si="41"/>
        <v>0</v>
      </c>
      <c r="C344" s="127">
        <f t="shared" si="35"/>
        <v>0</v>
      </c>
      <c r="D344" s="127">
        <f t="shared" si="36"/>
        <v>0</v>
      </c>
      <c r="E344" s="127">
        <f t="shared" si="37"/>
        <v>0</v>
      </c>
      <c r="F344" s="83">
        <f t="shared" si="38"/>
        <v>0</v>
      </c>
      <c r="G344" s="128">
        <f t="shared" si="39"/>
        <v>0</v>
      </c>
    </row>
    <row r="345" spans="1:7" ht="13.5" hidden="1" thickBot="1">
      <c r="A345" s="65">
        <f t="shared" si="40"/>
        <v>325</v>
      </c>
      <c r="B345" s="83">
        <f t="shared" si="41"/>
        <v>0</v>
      </c>
      <c r="C345" s="127">
        <f t="shared" si="35"/>
        <v>0</v>
      </c>
      <c r="D345" s="127">
        <f t="shared" si="36"/>
        <v>0</v>
      </c>
      <c r="E345" s="127">
        <f t="shared" si="37"/>
        <v>0</v>
      </c>
      <c r="F345" s="83">
        <f t="shared" si="38"/>
        <v>0</v>
      </c>
      <c r="G345" s="128">
        <f t="shared" si="39"/>
        <v>0</v>
      </c>
    </row>
    <row r="346" spans="1:7" ht="13.5" hidden="1" thickBot="1">
      <c r="A346" s="65">
        <f t="shared" si="40"/>
        <v>326</v>
      </c>
      <c r="B346" s="83">
        <f t="shared" si="41"/>
        <v>0</v>
      </c>
      <c r="C346" s="127">
        <f t="shared" si="35"/>
        <v>0</v>
      </c>
      <c r="D346" s="127">
        <f t="shared" si="36"/>
        <v>0</v>
      </c>
      <c r="E346" s="127">
        <f t="shared" si="37"/>
        <v>0</v>
      </c>
      <c r="F346" s="83">
        <f t="shared" si="38"/>
        <v>0</v>
      </c>
      <c r="G346" s="128">
        <f t="shared" si="39"/>
        <v>0</v>
      </c>
    </row>
    <row r="347" spans="1:7" ht="13.5" hidden="1" thickBot="1">
      <c r="A347" s="65">
        <f t="shared" si="40"/>
        <v>327</v>
      </c>
      <c r="B347" s="83">
        <f t="shared" si="41"/>
        <v>0</v>
      </c>
      <c r="C347" s="127">
        <f t="shared" si="35"/>
        <v>0</v>
      </c>
      <c r="D347" s="127">
        <f t="shared" si="36"/>
        <v>0</v>
      </c>
      <c r="E347" s="127">
        <f t="shared" si="37"/>
        <v>0</v>
      </c>
      <c r="F347" s="83">
        <f t="shared" si="38"/>
        <v>0</v>
      </c>
      <c r="G347" s="128">
        <f t="shared" si="39"/>
        <v>0</v>
      </c>
    </row>
    <row r="348" spans="1:7" ht="13.5" hidden="1" thickBot="1">
      <c r="A348" s="65">
        <f t="shared" si="40"/>
        <v>328</v>
      </c>
      <c r="B348" s="83">
        <f t="shared" si="41"/>
        <v>0</v>
      </c>
      <c r="C348" s="127">
        <f t="shared" si="35"/>
        <v>0</v>
      </c>
      <c r="D348" s="127">
        <f t="shared" si="36"/>
        <v>0</v>
      </c>
      <c r="E348" s="127">
        <f t="shared" si="37"/>
        <v>0</v>
      </c>
      <c r="F348" s="83">
        <f t="shared" si="38"/>
        <v>0</v>
      </c>
      <c r="G348" s="128">
        <f t="shared" si="39"/>
        <v>0</v>
      </c>
    </row>
    <row r="349" spans="1:7" ht="13.5" hidden="1" thickBot="1">
      <c r="A349" s="65">
        <f t="shared" si="40"/>
        <v>329</v>
      </c>
      <c r="B349" s="83">
        <f t="shared" si="41"/>
        <v>0</v>
      </c>
      <c r="C349" s="127">
        <f t="shared" si="35"/>
        <v>0</v>
      </c>
      <c r="D349" s="127">
        <f t="shared" si="36"/>
        <v>0</v>
      </c>
      <c r="E349" s="127">
        <f t="shared" si="37"/>
        <v>0</v>
      </c>
      <c r="F349" s="83">
        <f t="shared" si="38"/>
        <v>0</v>
      </c>
      <c r="G349" s="128">
        <f t="shared" si="39"/>
        <v>0</v>
      </c>
    </row>
    <row r="350" spans="1:7" ht="13.5" hidden="1" thickBot="1">
      <c r="A350" s="65">
        <f t="shared" si="40"/>
        <v>330</v>
      </c>
      <c r="B350" s="83">
        <f t="shared" si="41"/>
        <v>0</v>
      </c>
      <c r="C350" s="127">
        <f t="shared" si="35"/>
        <v>0</v>
      </c>
      <c r="D350" s="127">
        <f t="shared" si="36"/>
        <v>0</v>
      </c>
      <c r="E350" s="127">
        <f t="shared" si="37"/>
        <v>0</v>
      </c>
      <c r="F350" s="83">
        <f t="shared" si="38"/>
        <v>0</v>
      </c>
      <c r="G350" s="128">
        <f t="shared" si="39"/>
        <v>0</v>
      </c>
    </row>
    <row r="351" spans="1:7" ht="13.5" hidden="1" thickBot="1">
      <c r="A351" s="65">
        <f t="shared" si="40"/>
        <v>331</v>
      </c>
      <c r="B351" s="83">
        <f t="shared" si="41"/>
        <v>0</v>
      </c>
      <c r="C351" s="127">
        <f t="shared" si="35"/>
        <v>0</v>
      </c>
      <c r="D351" s="127">
        <f t="shared" si="36"/>
        <v>0</v>
      </c>
      <c r="E351" s="127">
        <f t="shared" si="37"/>
        <v>0</v>
      </c>
      <c r="F351" s="83">
        <f t="shared" si="38"/>
        <v>0</v>
      </c>
      <c r="G351" s="128">
        <f t="shared" si="39"/>
        <v>0</v>
      </c>
    </row>
    <row r="352" spans="1:7" ht="13.5" hidden="1" thickBot="1">
      <c r="A352" s="65">
        <f t="shared" si="40"/>
        <v>332</v>
      </c>
      <c r="B352" s="83">
        <f t="shared" si="41"/>
        <v>0</v>
      </c>
      <c r="C352" s="127">
        <f t="shared" si="35"/>
        <v>0</v>
      </c>
      <c r="D352" s="127">
        <f t="shared" si="36"/>
        <v>0</v>
      </c>
      <c r="E352" s="127">
        <f t="shared" si="37"/>
        <v>0</v>
      </c>
      <c r="F352" s="83">
        <f t="shared" si="38"/>
        <v>0</v>
      </c>
      <c r="G352" s="128">
        <f t="shared" si="39"/>
        <v>0</v>
      </c>
    </row>
    <row r="353" spans="1:7" ht="13.5" hidden="1" thickBot="1">
      <c r="A353" s="65">
        <f t="shared" si="40"/>
        <v>333</v>
      </c>
      <c r="B353" s="83">
        <f t="shared" si="41"/>
        <v>0</v>
      </c>
      <c r="C353" s="127">
        <f t="shared" si="35"/>
        <v>0</v>
      </c>
      <c r="D353" s="127">
        <f t="shared" si="36"/>
        <v>0</v>
      </c>
      <c r="E353" s="127">
        <f t="shared" si="37"/>
        <v>0</v>
      </c>
      <c r="F353" s="83">
        <f t="shared" si="38"/>
        <v>0</v>
      </c>
      <c r="G353" s="128">
        <f t="shared" si="39"/>
        <v>0</v>
      </c>
    </row>
    <row r="354" spans="1:7" ht="13.5" hidden="1" thickBot="1">
      <c r="A354" s="65">
        <f t="shared" si="40"/>
        <v>334</v>
      </c>
      <c r="B354" s="83">
        <f t="shared" si="41"/>
        <v>0</v>
      </c>
      <c r="C354" s="127">
        <f t="shared" si="35"/>
        <v>0</v>
      </c>
      <c r="D354" s="127">
        <f t="shared" si="36"/>
        <v>0</v>
      </c>
      <c r="E354" s="127">
        <f t="shared" si="37"/>
        <v>0</v>
      </c>
      <c r="F354" s="83">
        <f t="shared" si="38"/>
        <v>0</v>
      </c>
      <c r="G354" s="128">
        <f t="shared" si="39"/>
        <v>0</v>
      </c>
    </row>
    <row r="355" spans="1:7" ht="13.5" hidden="1" thickBot="1">
      <c r="A355" s="65">
        <f t="shared" si="40"/>
        <v>335</v>
      </c>
      <c r="B355" s="83">
        <f t="shared" si="41"/>
        <v>0</v>
      </c>
      <c r="C355" s="127">
        <f t="shared" si="35"/>
        <v>0</v>
      </c>
      <c r="D355" s="127">
        <f t="shared" si="36"/>
        <v>0</v>
      </c>
      <c r="E355" s="127">
        <f t="shared" si="37"/>
        <v>0</v>
      </c>
      <c r="F355" s="83">
        <f t="shared" si="38"/>
        <v>0</v>
      </c>
      <c r="G355" s="128">
        <f t="shared" si="39"/>
        <v>0</v>
      </c>
    </row>
    <row r="356" spans="1:7" ht="13.5" hidden="1" thickBot="1">
      <c r="A356" s="65">
        <f t="shared" si="40"/>
        <v>336</v>
      </c>
      <c r="B356" s="83">
        <f t="shared" si="41"/>
        <v>0</v>
      </c>
      <c r="C356" s="127">
        <f t="shared" si="35"/>
        <v>0</v>
      </c>
      <c r="D356" s="127">
        <f t="shared" si="36"/>
        <v>0</v>
      </c>
      <c r="E356" s="127">
        <f t="shared" si="37"/>
        <v>0</v>
      </c>
      <c r="F356" s="83">
        <f t="shared" si="38"/>
        <v>0</v>
      </c>
      <c r="G356" s="128">
        <f t="shared" si="39"/>
        <v>0</v>
      </c>
    </row>
    <row r="357" spans="1:7" ht="13.5" hidden="1" thickBot="1">
      <c r="A357" s="65">
        <f t="shared" si="40"/>
        <v>337</v>
      </c>
      <c r="B357" s="83">
        <f t="shared" si="41"/>
        <v>0</v>
      </c>
      <c r="C357" s="127">
        <f t="shared" si="35"/>
        <v>0</v>
      </c>
      <c r="D357" s="127">
        <f t="shared" si="36"/>
        <v>0</v>
      </c>
      <c r="E357" s="127">
        <f t="shared" si="37"/>
        <v>0</v>
      </c>
      <c r="F357" s="83">
        <f t="shared" si="38"/>
        <v>0</v>
      </c>
      <c r="G357" s="128">
        <f t="shared" si="39"/>
        <v>0</v>
      </c>
    </row>
    <row r="358" spans="1:7" ht="13.5" hidden="1" thickBot="1">
      <c r="A358" s="65">
        <f t="shared" si="40"/>
        <v>338</v>
      </c>
      <c r="B358" s="83">
        <f t="shared" si="41"/>
        <v>0</v>
      </c>
      <c r="C358" s="127">
        <f t="shared" si="35"/>
        <v>0</v>
      </c>
      <c r="D358" s="127">
        <f t="shared" si="36"/>
        <v>0</v>
      </c>
      <c r="E358" s="127">
        <f t="shared" si="37"/>
        <v>0</v>
      </c>
      <c r="F358" s="83">
        <f t="shared" si="38"/>
        <v>0</v>
      </c>
      <c r="G358" s="128">
        <f t="shared" si="39"/>
        <v>0</v>
      </c>
    </row>
    <row r="359" spans="1:7" ht="13.5" hidden="1" thickBot="1">
      <c r="A359" s="65">
        <f t="shared" si="40"/>
        <v>339</v>
      </c>
      <c r="B359" s="83">
        <f t="shared" si="41"/>
        <v>0</v>
      </c>
      <c r="C359" s="127">
        <f t="shared" si="35"/>
        <v>0</v>
      </c>
      <c r="D359" s="127">
        <f t="shared" si="36"/>
        <v>0</v>
      </c>
      <c r="E359" s="127">
        <f t="shared" si="37"/>
        <v>0</v>
      </c>
      <c r="F359" s="83">
        <f t="shared" si="38"/>
        <v>0</v>
      </c>
      <c r="G359" s="128">
        <f t="shared" si="39"/>
        <v>0</v>
      </c>
    </row>
    <row r="360" spans="1:7" ht="13.5" hidden="1" thickBot="1">
      <c r="A360" s="65">
        <f t="shared" si="40"/>
        <v>340</v>
      </c>
      <c r="B360" s="83">
        <f t="shared" si="41"/>
        <v>0</v>
      </c>
      <c r="C360" s="127">
        <f t="shared" si="35"/>
        <v>0</v>
      </c>
      <c r="D360" s="127">
        <f t="shared" si="36"/>
        <v>0</v>
      </c>
      <c r="E360" s="127">
        <f t="shared" si="37"/>
        <v>0</v>
      </c>
      <c r="F360" s="83">
        <f t="shared" si="38"/>
        <v>0</v>
      </c>
      <c r="G360" s="128">
        <f t="shared" si="39"/>
        <v>0</v>
      </c>
    </row>
    <row r="361" spans="1:7" ht="13.5" hidden="1" thickBot="1">
      <c r="A361" s="65">
        <f t="shared" si="40"/>
        <v>341</v>
      </c>
      <c r="B361" s="83">
        <f t="shared" si="41"/>
        <v>0</v>
      </c>
      <c r="C361" s="127">
        <f t="shared" si="35"/>
        <v>0</v>
      </c>
      <c r="D361" s="127">
        <f t="shared" si="36"/>
        <v>0</v>
      </c>
      <c r="E361" s="127">
        <f t="shared" si="37"/>
        <v>0</v>
      </c>
      <c r="F361" s="83">
        <f t="shared" si="38"/>
        <v>0</v>
      </c>
      <c r="G361" s="128">
        <f t="shared" si="39"/>
        <v>0</v>
      </c>
    </row>
    <row r="362" spans="1:7" ht="13.5" hidden="1" thickBot="1">
      <c r="A362" s="65">
        <f t="shared" si="40"/>
        <v>342</v>
      </c>
      <c r="B362" s="83">
        <f t="shared" si="41"/>
        <v>0</v>
      </c>
      <c r="C362" s="127">
        <f t="shared" si="35"/>
        <v>0</v>
      </c>
      <c r="D362" s="127">
        <f t="shared" si="36"/>
        <v>0</v>
      </c>
      <c r="E362" s="127">
        <f t="shared" si="37"/>
        <v>0</v>
      </c>
      <c r="F362" s="83">
        <f t="shared" si="38"/>
        <v>0</v>
      </c>
      <c r="G362" s="128">
        <f t="shared" si="39"/>
        <v>0</v>
      </c>
    </row>
    <row r="363" spans="1:7" ht="13.5" hidden="1" thickBot="1">
      <c r="A363" s="65">
        <f t="shared" si="40"/>
        <v>343</v>
      </c>
      <c r="B363" s="83">
        <f t="shared" si="41"/>
        <v>0</v>
      </c>
      <c r="C363" s="127">
        <f t="shared" si="35"/>
        <v>0</v>
      </c>
      <c r="D363" s="127">
        <f t="shared" si="36"/>
        <v>0</v>
      </c>
      <c r="E363" s="127">
        <f t="shared" si="37"/>
        <v>0</v>
      </c>
      <c r="F363" s="83">
        <f t="shared" si="38"/>
        <v>0</v>
      </c>
      <c r="G363" s="128">
        <f t="shared" si="39"/>
        <v>0</v>
      </c>
    </row>
    <row r="364" spans="1:7" ht="13.5" hidden="1" thickBot="1">
      <c r="A364" s="65">
        <f t="shared" si="40"/>
        <v>344</v>
      </c>
      <c r="B364" s="83">
        <f t="shared" si="41"/>
        <v>0</v>
      </c>
      <c r="C364" s="127">
        <f t="shared" si="35"/>
        <v>0</v>
      </c>
      <c r="D364" s="127">
        <f t="shared" si="36"/>
        <v>0</v>
      </c>
      <c r="E364" s="127">
        <f t="shared" si="37"/>
        <v>0</v>
      </c>
      <c r="F364" s="83">
        <f t="shared" si="38"/>
        <v>0</v>
      </c>
      <c r="G364" s="128">
        <f t="shared" si="39"/>
        <v>0</v>
      </c>
    </row>
    <row r="365" spans="1:7" ht="13.5" hidden="1" thickBot="1">
      <c r="A365" s="65">
        <f t="shared" si="40"/>
        <v>345</v>
      </c>
      <c r="B365" s="83">
        <f t="shared" si="41"/>
        <v>0</v>
      </c>
      <c r="C365" s="127">
        <f t="shared" si="35"/>
        <v>0</v>
      </c>
      <c r="D365" s="127">
        <f t="shared" si="36"/>
        <v>0</v>
      </c>
      <c r="E365" s="127">
        <f t="shared" si="37"/>
        <v>0</v>
      </c>
      <c r="F365" s="83">
        <f t="shared" si="38"/>
        <v>0</v>
      </c>
      <c r="G365" s="128">
        <f t="shared" si="39"/>
        <v>0</v>
      </c>
    </row>
    <row r="366" spans="1:7" ht="13.5" hidden="1" thickBot="1">
      <c r="A366" s="65">
        <f t="shared" si="40"/>
        <v>346</v>
      </c>
      <c r="B366" s="83">
        <f t="shared" si="41"/>
        <v>0</v>
      </c>
      <c r="C366" s="127">
        <f t="shared" si="35"/>
        <v>0</v>
      </c>
      <c r="D366" s="127">
        <f t="shared" si="36"/>
        <v>0</v>
      </c>
      <c r="E366" s="127">
        <f t="shared" si="37"/>
        <v>0</v>
      </c>
      <c r="F366" s="83">
        <f t="shared" si="38"/>
        <v>0</v>
      </c>
      <c r="G366" s="128">
        <f t="shared" si="39"/>
        <v>0</v>
      </c>
    </row>
    <row r="367" spans="1:7" ht="13.5" hidden="1" thickBot="1">
      <c r="A367" s="65">
        <f t="shared" si="40"/>
        <v>347</v>
      </c>
      <c r="B367" s="83">
        <f t="shared" si="41"/>
        <v>0</v>
      </c>
      <c r="C367" s="127">
        <f t="shared" si="35"/>
        <v>0</v>
      </c>
      <c r="D367" s="127">
        <f t="shared" si="36"/>
        <v>0</v>
      </c>
      <c r="E367" s="127">
        <f t="shared" si="37"/>
        <v>0</v>
      </c>
      <c r="F367" s="83">
        <f t="shared" si="38"/>
        <v>0</v>
      </c>
      <c r="G367" s="128">
        <f t="shared" si="39"/>
        <v>0</v>
      </c>
    </row>
    <row r="368" spans="1:7" ht="13.5" hidden="1" thickBot="1">
      <c r="A368" s="65">
        <f t="shared" si="40"/>
        <v>348</v>
      </c>
      <c r="B368" s="83">
        <f t="shared" si="41"/>
        <v>0</v>
      </c>
      <c r="C368" s="127">
        <f t="shared" si="35"/>
        <v>0</v>
      </c>
      <c r="D368" s="127">
        <f t="shared" si="36"/>
        <v>0</v>
      </c>
      <c r="E368" s="127">
        <f t="shared" si="37"/>
        <v>0</v>
      </c>
      <c r="F368" s="83">
        <f t="shared" si="38"/>
        <v>0</v>
      </c>
      <c r="G368" s="128">
        <f t="shared" si="39"/>
        <v>0</v>
      </c>
    </row>
    <row r="369" spans="1:7" ht="13.5" hidden="1" thickBot="1">
      <c r="A369" s="65">
        <f t="shared" si="40"/>
        <v>349</v>
      </c>
      <c r="B369" s="83">
        <f t="shared" si="41"/>
        <v>0</v>
      </c>
      <c r="C369" s="127">
        <f t="shared" si="35"/>
        <v>0</v>
      </c>
      <c r="D369" s="127">
        <f t="shared" si="36"/>
        <v>0</v>
      </c>
      <c r="E369" s="127">
        <f t="shared" si="37"/>
        <v>0</v>
      </c>
      <c r="F369" s="83">
        <f t="shared" si="38"/>
        <v>0</v>
      </c>
      <c r="G369" s="128">
        <f t="shared" si="39"/>
        <v>0</v>
      </c>
    </row>
    <row r="370" spans="1:7" ht="13.5" hidden="1" thickBot="1">
      <c r="A370" s="65">
        <f t="shared" si="40"/>
        <v>350</v>
      </c>
      <c r="B370" s="83">
        <f t="shared" si="41"/>
        <v>0</v>
      </c>
      <c r="C370" s="127">
        <f t="shared" si="35"/>
        <v>0</v>
      </c>
      <c r="D370" s="127">
        <f t="shared" si="36"/>
        <v>0</v>
      </c>
      <c r="E370" s="127">
        <f t="shared" si="37"/>
        <v>0</v>
      </c>
      <c r="F370" s="83">
        <f t="shared" si="38"/>
        <v>0</v>
      </c>
      <c r="G370" s="128">
        <f t="shared" si="39"/>
        <v>0</v>
      </c>
    </row>
    <row r="371" spans="1:7" ht="13.5" hidden="1" thickBot="1">
      <c r="A371" s="65">
        <f t="shared" si="40"/>
        <v>351</v>
      </c>
      <c r="B371" s="83">
        <f t="shared" si="41"/>
        <v>0</v>
      </c>
      <c r="C371" s="127">
        <f t="shared" si="35"/>
        <v>0</v>
      </c>
      <c r="D371" s="127">
        <f t="shared" si="36"/>
        <v>0</v>
      </c>
      <c r="E371" s="127">
        <f t="shared" si="37"/>
        <v>0</v>
      </c>
      <c r="F371" s="83">
        <f t="shared" si="38"/>
        <v>0</v>
      </c>
      <c r="G371" s="128">
        <f t="shared" si="39"/>
        <v>0</v>
      </c>
    </row>
    <row r="372" spans="1:7" ht="13.5" hidden="1" thickBot="1">
      <c r="A372" s="65">
        <f t="shared" si="40"/>
        <v>352</v>
      </c>
      <c r="B372" s="83">
        <f t="shared" si="41"/>
        <v>0</v>
      </c>
      <c r="C372" s="127">
        <f t="shared" si="35"/>
        <v>0</v>
      </c>
      <c r="D372" s="127">
        <f t="shared" si="36"/>
        <v>0</v>
      </c>
      <c r="E372" s="127">
        <f t="shared" si="37"/>
        <v>0</v>
      </c>
      <c r="F372" s="83">
        <f t="shared" si="38"/>
        <v>0</v>
      </c>
      <c r="G372" s="128">
        <f t="shared" si="39"/>
        <v>0</v>
      </c>
    </row>
    <row r="373" spans="1:7" ht="13.5" hidden="1" thickBot="1">
      <c r="A373" s="65">
        <f t="shared" si="40"/>
        <v>353</v>
      </c>
      <c r="B373" s="83">
        <f t="shared" si="41"/>
        <v>0</v>
      </c>
      <c r="C373" s="127">
        <f t="shared" si="35"/>
        <v>0</v>
      </c>
      <c r="D373" s="127">
        <f t="shared" si="36"/>
        <v>0</v>
      </c>
      <c r="E373" s="127">
        <f t="shared" si="37"/>
        <v>0</v>
      </c>
      <c r="F373" s="83">
        <f t="shared" si="38"/>
        <v>0</v>
      </c>
      <c r="G373" s="128">
        <f t="shared" si="39"/>
        <v>0</v>
      </c>
    </row>
    <row r="374" spans="1:7" ht="13.5" hidden="1" thickBot="1">
      <c r="A374" s="65">
        <f t="shared" si="40"/>
        <v>354</v>
      </c>
      <c r="B374" s="83">
        <f t="shared" si="41"/>
        <v>0</v>
      </c>
      <c r="C374" s="127">
        <f t="shared" si="35"/>
        <v>0</v>
      </c>
      <c r="D374" s="127">
        <f t="shared" si="36"/>
        <v>0</v>
      </c>
      <c r="E374" s="127">
        <f t="shared" si="37"/>
        <v>0</v>
      </c>
      <c r="F374" s="83">
        <f t="shared" si="38"/>
        <v>0</v>
      </c>
      <c r="G374" s="128">
        <f t="shared" si="39"/>
        <v>0</v>
      </c>
    </row>
    <row r="375" spans="1:7" ht="13.5" hidden="1" thickBot="1">
      <c r="A375" s="65">
        <f t="shared" si="40"/>
        <v>355</v>
      </c>
      <c r="B375" s="83">
        <f t="shared" si="41"/>
        <v>0</v>
      </c>
      <c r="C375" s="127">
        <f t="shared" si="35"/>
        <v>0</v>
      </c>
      <c r="D375" s="127">
        <f t="shared" si="36"/>
        <v>0</v>
      </c>
      <c r="E375" s="127">
        <f t="shared" si="37"/>
        <v>0</v>
      </c>
      <c r="F375" s="83">
        <f t="shared" si="38"/>
        <v>0</v>
      </c>
      <c r="G375" s="128">
        <f t="shared" si="39"/>
        <v>0</v>
      </c>
    </row>
    <row r="376" spans="1:7" ht="13.5" hidden="1" thickBot="1">
      <c r="A376" s="65">
        <f t="shared" si="40"/>
        <v>356</v>
      </c>
      <c r="B376" s="83">
        <f t="shared" si="41"/>
        <v>0</v>
      </c>
      <c r="C376" s="127">
        <f t="shared" si="35"/>
        <v>0</v>
      </c>
      <c r="D376" s="127">
        <f t="shared" si="36"/>
        <v>0</v>
      </c>
      <c r="E376" s="127">
        <f t="shared" si="37"/>
        <v>0</v>
      </c>
      <c r="F376" s="83">
        <f t="shared" si="38"/>
        <v>0</v>
      </c>
      <c r="G376" s="128">
        <f t="shared" si="39"/>
        <v>0</v>
      </c>
    </row>
    <row r="377" spans="1:7" ht="13.5" hidden="1" thickBot="1">
      <c r="A377" s="65">
        <f t="shared" si="40"/>
        <v>357</v>
      </c>
      <c r="B377" s="83">
        <f t="shared" si="41"/>
        <v>0</v>
      </c>
      <c r="C377" s="127">
        <f t="shared" si="35"/>
        <v>0</v>
      </c>
      <c r="D377" s="127">
        <f t="shared" si="36"/>
        <v>0</v>
      </c>
      <c r="E377" s="127">
        <f t="shared" si="37"/>
        <v>0</v>
      </c>
      <c r="F377" s="83">
        <f t="shared" si="38"/>
        <v>0</v>
      </c>
      <c r="G377" s="128">
        <f t="shared" si="39"/>
        <v>0</v>
      </c>
    </row>
    <row r="378" spans="1:7" ht="13.5" hidden="1" thickBot="1">
      <c r="A378" s="65">
        <f t="shared" si="40"/>
        <v>358</v>
      </c>
      <c r="B378" s="83">
        <f t="shared" si="41"/>
        <v>0</v>
      </c>
      <c r="C378" s="127">
        <f t="shared" si="35"/>
        <v>0</v>
      </c>
      <c r="D378" s="127">
        <f t="shared" si="36"/>
        <v>0</v>
      </c>
      <c r="E378" s="127">
        <f t="shared" si="37"/>
        <v>0</v>
      </c>
      <c r="F378" s="83">
        <f t="shared" si="38"/>
        <v>0</v>
      </c>
      <c r="G378" s="128">
        <f t="shared" si="39"/>
        <v>0</v>
      </c>
    </row>
    <row r="379" spans="1:7" ht="13.5" hidden="1" thickBot="1">
      <c r="A379" s="65">
        <f t="shared" si="40"/>
        <v>359</v>
      </c>
      <c r="B379" s="83">
        <f t="shared" si="41"/>
        <v>0</v>
      </c>
      <c r="C379" s="127">
        <f t="shared" si="35"/>
        <v>0</v>
      </c>
      <c r="D379" s="127">
        <f t="shared" si="36"/>
        <v>0</v>
      </c>
      <c r="E379" s="127">
        <f t="shared" si="37"/>
        <v>0</v>
      </c>
      <c r="F379" s="83">
        <f t="shared" si="38"/>
        <v>0</v>
      </c>
      <c r="G379" s="128">
        <f t="shared" si="39"/>
        <v>0</v>
      </c>
    </row>
    <row r="380" spans="1:7" ht="13.5" hidden="1" thickBot="1">
      <c r="A380" s="65">
        <f t="shared" si="40"/>
        <v>360</v>
      </c>
      <c r="B380" s="83">
        <f t="shared" si="41"/>
        <v>0</v>
      </c>
      <c r="C380" s="127">
        <f t="shared" si="35"/>
        <v>0</v>
      </c>
      <c r="D380" s="127">
        <f t="shared" si="36"/>
        <v>0</v>
      </c>
      <c r="E380" s="127">
        <f t="shared" si="37"/>
        <v>0</v>
      </c>
      <c r="F380" s="83">
        <f t="shared" si="38"/>
        <v>0</v>
      </c>
      <c r="G380" s="128">
        <f t="shared" si="39"/>
        <v>0</v>
      </c>
    </row>
    <row r="381" spans="1:7" ht="13.5" thickBot="1">
      <c r="A381" s="85" t="s">
        <v>53</v>
      </c>
      <c r="B381" s="129"/>
      <c r="C381" s="129">
        <f>SUM(C21:C380)</f>
        <v>13620000</v>
      </c>
      <c r="D381" s="129">
        <f t="shared" si="36"/>
        <v>13620000</v>
      </c>
      <c r="E381" s="129">
        <f>SUM(E21:E380)</f>
        <v>1620000</v>
      </c>
      <c r="F381" s="129">
        <f>SUM(F21:F380)</f>
        <v>12000000</v>
      </c>
      <c r="G381" s="130"/>
    </row>
    <row r="382" ht="12.75">
      <c r="A382" s="2"/>
    </row>
    <row r="383" ht="12.75">
      <c r="A383" s="2"/>
    </row>
    <row r="384" spans="1:7" ht="12.75">
      <c r="A384" s="284"/>
      <c r="B384" s="284"/>
      <c r="C384" s="284"/>
      <c r="D384" s="284"/>
      <c r="E384" s="284"/>
      <c r="F384" s="284"/>
      <c r="G384" s="284"/>
    </row>
    <row r="385" spans="1:7" ht="12.75">
      <c r="A385" s="284"/>
      <c r="B385" s="284"/>
      <c r="C385" s="284"/>
      <c r="D385" s="284"/>
      <c r="E385" s="284"/>
      <c r="F385" s="284"/>
      <c r="G385" s="284"/>
    </row>
    <row r="386" spans="1:7" ht="12.75">
      <c r="A386" s="284"/>
      <c r="B386" s="284"/>
      <c r="C386" s="284"/>
      <c r="D386" s="284"/>
      <c r="E386" s="284"/>
      <c r="F386" s="284"/>
      <c r="G386" s="284"/>
    </row>
    <row r="387" ht="12.75">
      <c r="A387" s="2"/>
    </row>
    <row r="388" ht="12.75">
      <c r="A388" s="2"/>
    </row>
    <row r="389" ht="12.75">
      <c r="A389" s="2"/>
    </row>
    <row r="390" ht="12.75">
      <c r="A390" s="2"/>
    </row>
    <row r="391" ht="12.75">
      <c r="A391" s="2"/>
    </row>
    <row r="392" ht="12.75">
      <c r="A392" s="2"/>
    </row>
    <row r="393" ht="12.75">
      <c r="A393" s="2"/>
    </row>
    <row r="394" ht="12.75">
      <c r="A394" s="2"/>
    </row>
    <row r="395" ht="12.75">
      <c r="A395" s="2"/>
    </row>
  </sheetData>
  <sheetProtection/>
  <mergeCells count="15">
    <mergeCell ref="A1:G1"/>
    <mergeCell ref="A2:C2"/>
    <mergeCell ref="A4:C4"/>
    <mergeCell ref="A5:C5"/>
    <mergeCell ref="A6:C6"/>
    <mergeCell ref="A7:C7"/>
    <mergeCell ref="A14:D14"/>
    <mergeCell ref="A15:C15"/>
    <mergeCell ref="A16:D16"/>
    <mergeCell ref="A8:C8"/>
    <mergeCell ref="A9:C9"/>
    <mergeCell ref="A10:C10"/>
    <mergeCell ref="A11:C11"/>
    <mergeCell ref="A12:C12"/>
    <mergeCell ref="A13:C13"/>
  </mergeCells>
  <printOptions/>
  <pageMargins left="0.5905511811023623" right="0.3937007874015748" top="0.3937007874015748" bottom="0.3937007874015748" header="0.5118110236220472" footer="0.5118110236220472"/>
  <pageSetup fitToHeight="1" fitToWidth="1" horizontalDpi="360" verticalDpi="36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BA23"/>
  <sheetViews>
    <sheetView zoomScalePageLayoutView="0" workbookViewId="0" topLeftCell="A1">
      <selection activeCell="A4" sqref="A4:D4"/>
    </sheetView>
  </sheetViews>
  <sheetFormatPr defaultColWidth="9.140625" defaultRowHeight="12.75"/>
  <cols>
    <col min="1" max="1" width="5.8515625" style="0" customWidth="1"/>
    <col min="2" max="2" width="10.7109375" style="0" customWidth="1"/>
    <col min="3" max="3" width="1.7109375" style="0" customWidth="1"/>
    <col min="4" max="4" width="2.7109375" style="0" customWidth="1"/>
    <col min="5" max="5" width="14.57421875" style="0" customWidth="1"/>
    <col min="6" max="6" width="1.8515625" style="0" bestFit="1" customWidth="1"/>
    <col min="7" max="7" width="5.140625" style="0" bestFit="1" customWidth="1"/>
    <col min="8" max="8" width="2.8515625" style="0" bestFit="1" customWidth="1"/>
    <col min="9" max="9" width="2.140625" style="0" bestFit="1" customWidth="1"/>
    <col min="10" max="10" width="13.140625" style="0" customWidth="1"/>
    <col min="11" max="11" width="1.8515625" style="0" bestFit="1" customWidth="1"/>
    <col min="12" max="12" width="5.140625" style="0" bestFit="1" customWidth="1"/>
    <col min="13" max="13" width="1.8515625" style="0" bestFit="1" customWidth="1"/>
    <col min="14" max="14" width="2.140625" style="0" bestFit="1" customWidth="1"/>
    <col min="15" max="15" width="12.57421875" style="0" customWidth="1"/>
    <col min="16" max="16" width="2.00390625" style="0" customWidth="1"/>
    <col min="17" max="17" width="5.140625" style="0" bestFit="1" customWidth="1"/>
    <col min="18" max="18" width="2.28125" style="0" customWidth="1"/>
    <col min="19" max="19" width="1.8515625" style="0" customWidth="1"/>
    <col min="20" max="20" width="12.57421875" style="0" customWidth="1"/>
    <col min="21" max="21" width="2.140625" style="0" customWidth="1"/>
    <col min="22" max="22" width="5.421875" style="0" customWidth="1"/>
    <col min="23" max="23" width="1.8515625" style="0" bestFit="1" customWidth="1"/>
    <col min="24" max="24" width="1.8515625" style="0" customWidth="1"/>
    <col min="25" max="25" width="11.421875" style="0" bestFit="1" customWidth="1"/>
    <col min="26" max="26" width="1.8515625" style="0" customWidth="1"/>
    <col min="27" max="27" width="4.7109375" style="0" customWidth="1"/>
    <col min="28" max="28" width="1.8515625" style="0" customWidth="1"/>
    <col min="29" max="29" width="2.421875" style="0" customWidth="1"/>
    <col min="30" max="30" width="11.421875" style="0" bestFit="1" customWidth="1"/>
    <col min="31" max="31" width="2.28125" style="0" customWidth="1"/>
    <col min="32" max="32" width="5.7109375" style="0" customWidth="1"/>
    <col min="33" max="33" width="1.8515625" style="0" customWidth="1"/>
    <col min="34" max="34" width="1.7109375" style="0" customWidth="1"/>
    <col min="35" max="35" width="11.421875" style="0" bestFit="1" customWidth="1"/>
    <col min="36" max="36" width="2.7109375" style="0" customWidth="1"/>
    <col min="37" max="37" width="5.28125" style="0" customWidth="1"/>
    <col min="38" max="38" width="2.28125" style="0" customWidth="1"/>
    <col min="39" max="39" width="2.00390625" style="0" customWidth="1"/>
    <col min="40" max="40" width="11.421875" style="0" bestFit="1" customWidth="1"/>
    <col min="41" max="41" width="1.8515625" style="0" customWidth="1"/>
    <col min="42" max="42" width="4.8515625" style="0" customWidth="1"/>
    <col min="43" max="43" width="2.00390625" style="0" customWidth="1"/>
    <col min="44" max="44" width="1.7109375" style="0" customWidth="1"/>
    <col min="45" max="45" width="11.421875" style="0" bestFit="1" customWidth="1"/>
    <col min="46" max="46" width="2.28125" style="0" customWidth="1"/>
    <col min="47" max="47" width="4.8515625" style="0" customWidth="1"/>
    <col min="48" max="48" width="2.140625" style="0" customWidth="1"/>
    <col min="49" max="49" width="2.00390625" style="0" customWidth="1"/>
    <col min="50" max="50" width="11.421875" style="0" bestFit="1" customWidth="1"/>
    <col min="51" max="51" width="1.8515625" style="0" customWidth="1"/>
    <col min="52" max="52" width="5.28125" style="0" customWidth="1"/>
    <col min="53" max="53" width="2.7109375" style="0" customWidth="1"/>
  </cols>
  <sheetData>
    <row r="1" spans="1:53" ht="29.25" customHeight="1">
      <c r="A1" s="254" t="s">
        <v>78</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row>
    <row r="2" spans="1:53" ht="63.75" customHeight="1">
      <c r="A2" s="231" t="str">
        <f>CONCATENATE("Først skal ydelsen på lånet beregnes. Ydelsen på et serielån består af et konstant afdrag og en faldende rente. For det pågældende lån med en hovedstol på ",'Effektiv rente serielån'!D2," og ",'Effektiv rente serielån'!D10," terminer udregnes afdraget ved at dividere ",'Effektiv rente serielån'!D2," med ",'Effektiv rente serielån'!D10,". Det giver et afdrag på ",'Effektiv rente serielån'!D12*-1,". Nu skal renten så beregnes udfra restgælden. Nedenstående tabel viser beregningen af ydelsen. ",IF('Effektiv rente serielån'!D10&gt;10," (Beregningen vises maksimalt for 10 terminer, for at vise metoden)"," "))</f>
        <v>Først skal ydelsen på lånet beregnes. Ydelsen på et serielån består af et konstant afdrag og en faldende rente. For det pågældende lån med en hovedstol på 12000000 og 8 terminer udregnes afdraget ved at dividere 12000000 med 8. Det giver et afdrag på 1500000. Nu skal renten så beregnes udfra restgælden. Nedenstående tabel viser beregningen af ydelsen.  </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row>
    <row r="3" spans="1:53" ht="44.25" customHeight="1">
      <c r="A3" s="131"/>
      <c r="B3" s="131"/>
      <c r="C3" s="131"/>
      <c r="D3" s="131"/>
      <c r="E3" s="255" t="s">
        <v>77</v>
      </c>
      <c r="F3" s="256"/>
      <c r="G3" s="256"/>
      <c r="H3" s="132">
        <v>1</v>
      </c>
      <c r="I3" s="249" t="str">
        <f>IF('Effektiv rente serielån'!$G$21=0,"","Ydelse")</f>
        <v>Ydelse</v>
      </c>
      <c r="J3" s="250"/>
      <c r="K3" s="250"/>
      <c r="L3" s="250"/>
      <c r="M3" s="133" t="str">
        <f>IF('Effektiv rente serielån'!G21=0,"","2")</f>
        <v>2</v>
      </c>
      <c r="N3" s="249" t="str">
        <f>IF('Effektiv rente serielån'!$G$22=0,"","Ydelse")</f>
        <v>Ydelse</v>
      </c>
      <c r="O3" s="250"/>
      <c r="P3" s="250"/>
      <c r="Q3" s="250"/>
      <c r="R3" s="133" t="str">
        <f>IF('Effektiv rente serielån'!$G$22=0,"","3")</f>
        <v>3</v>
      </c>
      <c r="S3" s="249" t="str">
        <f>IF('Effektiv rente serielån'!$G$23=0,"","Ydelse")</f>
        <v>Ydelse</v>
      </c>
      <c r="T3" s="250"/>
      <c r="U3" s="250"/>
      <c r="V3" s="250"/>
      <c r="W3" s="133" t="str">
        <f>IF('Effektiv rente serielån'!$G$23=0,"","4")</f>
        <v>4</v>
      </c>
      <c r="X3" s="249" t="str">
        <f>IF('Effektiv rente serielån'!$G$24=0,"","Ydelse")</f>
        <v>Ydelse</v>
      </c>
      <c r="Y3" s="250"/>
      <c r="Z3" s="250"/>
      <c r="AA3" s="250"/>
      <c r="AB3" s="133" t="str">
        <f>IF('Effektiv rente serielån'!$G$24=0,"","5")</f>
        <v>5</v>
      </c>
      <c r="AC3" s="249" t="str">
        <f>IF('Effektiv rente serielån'!$G$25=0,"","Ydelse")</f>
        <v>Ydelse</v>
      </c>
      <c r="AD3" s="250"/>
      <c r="AE3" s="250"/>
      <c r="AF3" s="250"/>
      <c r="AG3" s="133" t="str">
        <f>IF('Effektiv rente serielån'!$G$25=0,"","6")</f>
        <v>6</v>
      </c>
      <c r="AH3" s="249" t="str">
        <f>IF('Effektiv rente serielån'!$G$26=0,"","Ydelse")</f>
        <v>Ydelse</v>
      </c>
      <c r="AI3" s="250"/>
      <c r="AJ3" s="250"/>
      <c r="AK3" s="250"/>
      <c r="AL3" s="133" t="str">
        <f>IF('Effektiv rente serielån'!$G$26=0,"","7")</f>
        <v>7</v>
      </c>
      <c r="AM3" s="249" t="str">
        <f>IF('Effektiv rente serielån'!$G$27=0,"","Ydelse")</f>
        <v>Ydelse</v>
      </c>
      <c r="AN3" s="250"/>
      <c r="AO3" s="250"/>
      <c r="AP3" s="250"/>
      <c r="AQ3" s="133" t="str">
        <f>IF('Effektiv rente serielån'!$G$27=0,"","8")</f>
        <v>8</v>
      </c>
      <c r="AR3" s="249">
        <f>IF('Effektiv rente serielån'!$G$28=0,"","Ydelse")</f>
      </c>
      <c r="AS3" s="250"/>
      <c r="AT3" s="250"/>
      <c r="AU3" s="250"/>
      <c r="AV3" s="133">
        <f>IF('Effektiv rente serielån'!$G$28=0,"","9")</f>
      </c>
      <c r="AW3" s="249">
        <f>IF('Effektiv rente serielån'!$G$29=0,"","Ydelse")</f>
      </c>
      <c r="AX3" s="250"/>
      <c r="AY3" s="250"/>
      <c r="AZ3" s="250"/>
      <c r="BA3" s="133">
        <f>IF('Effektiv rente serielån'!$G$29=0,"","10")</f>
      </c>
    </row>
    <row r="4" spans="1:53" ht="44.25" customHeight="1">
      <c r="A4" s="242" t="s">
        <v>79</v>
      </c>
      <c r="B4" s="243"/>
      <c r="C4" s="243"/>
      <c r="D4" s="244"/>
      <c r="E4" s="248">
        <f>'Effektiv rente serielån'!D2</f>
        <v>12000000</v>
      </c>
      <c r="F4" s="248"/>
      <c r="G4" s="248"/>
      <c r="H4" s="248"/>
      <c r="I4" s="236">
        <f>IF('Effektiv rente serielån'!$G$21=0," ",'Effektiv rente serielån'!$B$22)</f>
        <v>10500000</v>
      </c>
      <c r="J4" s="236"/>
      <c r="K4" s="236"/>
      <c r="L4" s="236"/>
      <c r="M4" s="236"/>
      <c r="N4" s="251">
        <f>IF('Effektiv rente serielån'!$G$22=0," ",'Effektiv rente serielån'!$B$23)</f>
        <v>9000000</v>
      </c>
      <c r="O4" s="252"/>
      <c r="P4" s="252"/>
      <c r="Q4" s="252"/>
      <c r="R4" s="253"/>
      <c r="S4" s="236">
        <f>IF('Effektiv rente serielån'!$G$23=0," ",'Effektiv rente serielån'!$B$24)</f>
        <v>7500000</v>
      </c>
      <c r="T4" s="236"/>
      <c r="U4" s="236"/>
      <c r="V4" s="236"/>
      <c r="W4" s="236"/>
      <c r="X4" s="236">
        <f>IF('Effektiv rente serielån'!$G$24=0," ",'Effektiv rente serielån'!$B$25)</f>
        <v>6000000</v>
      </c>
      <c r="Y4" s="236"/>
      <c r="Z4" s="236"/>
      <c r="AA4" s="236"/>
      <c r="AB4" s="236"/>
      <c r="AC4" s="236">
        <f>IF('Effektiv rente serielån'!$G$25=0," ",'Effektiv rente serielån'!$B$26)</f>
        <v>4500000</v>
      </c>
      <c r="AD4" s="236"/>
      <c r="AE4" s="236"/>
      <c r="AF4" s="236"/>
      <c r="AG4" s="236"/>
      <c r="AH4" s="236">
        <f>IF('Effektiv rente serielån'!$G$26=0," ",'Effektiv rente serielån'!$B$27)</f>
        <v>3000000</v>
      </c>
      <c r="AI4" s="236"/>
      <c r="AJ4" s="236"/>
      <c r="AK4" s="236"/>
      <c r="AL4" s="236"/>
      <c r="AM4" s="236">
        <f>IF('Effektiv rente serielån'!$G$27=0," ",'Effektiv rente serielån'!$B$28)</f>
        <v>1500000</v>
      </c>
      <c r="AN4" s="236"/>
      <c r="AO4" s="236"/>
      <c r="AP4" s="236"/>
      <c r="AQ4" s="236"/>
      <c r="AR4" s="236" t="str">
        <f>IF('Effektiv rente serielån'!$G$28=0," ",'Effektiv rente serielån'!$B$29)</f>
        <v> </v>
      </c>
      <c r="AS4" s="236"/>
      <c r="AT4" s="236"/>
      <c r="AU4" s="236"/>
      <c r="AV4" s="236"/>
      <c r="AW4" s="236" t="str">
        <f>IF('Effektiv rente serielån'!$G$29=0," ",'Effektiv rente serielån'!$B$30)</f>
        <v> </v>
      </c>
      <c r="AX4" s="236"/>
      <c r="AY4" s="236"/>
      <c r="AZ4" s="236"/>
      <c r="BA4" s="236"/>
    </row>
    <row r="5" spans="1:53" ht="44.25" customHeight="1">
      <c r="A5" s="242" t="str">
        <f>CONCATENATE("Rente ",'Effektiv rente serielån'!D11*100,"% af restgælden")</f>
        <v>Rente 3% af restgælden</v>
      </c>
      <c r="B5" s="243"/>
      <c r="C5" s="243"/>
      <c r="D5" s="244"/>
      <c r="E5" s="248">
        <f>'Effektiv rente serielån'!E21</f>
        <v>360000</v>
      </c>
      <c r="F5" s="248"/>
      <c r="G5" s="248"/>
      <c r="H5" s="248"/>
      <c r="I5" s="236">
        <f>IF('Effektiv rente serielån'!$G$21=0," ",'Effektiv rente serielån'!$E$22)</f>
        <v>315000</v>
      </c>
      <c r="J5" s="236"/>
      <c r="K5" s="236"/>
      <c r="L5" s="236"/>
      <c r="M5" s="236"/>
      <c r="N5" s="236">
        <f>IF('Effektiv rente serielån'!$G$22=0," ",'Effektiv rente serielån'!$E$23)</f>
        <v>270000</v>
      </c>
      <c r="O5" s="236"/>
      <c r="P5" s="236"/>
      <c r="Q5" s="236"/>
      <c r="R5" s="236"/>
      <c r="S5" s="236">
        <f>IF('Effektiv rente serielån'!$G$23=0," ",'Effektiv rente serielån'!$E$24)</f>
        <v>225000</v>
      </c>
      <c r="T5" s="236"/>
      <c r="U5" s="236"/>
      <c r="V5" s="236"/>
      <c r="W5" s="236"/>
      <c r="X5" s="236">
        <f>IF('Effektiv rente serielån'!$G$24=0," ",'Effektiv rente serielån'!$E$25)</f>
        <v>180000</v>
      </c>
      <c r="Y5" s="236"/>
      <c r="Z5" s="236"/>
      <c r="AA5" s="236"/>
      <c r="AB5" s="236"/>
      <c r="AC5" s="236">
        <f>IF('Effektiv rente serielån'!$G$25=0," ",'Effektiv rente serielån'!$E$26)</f>
        <v>135000</v>
      </c>
      <c r="AD5" s="236"/>
      <c r="AE5" s="236"/>
      <c r="AF5" s="236"/>
      <c r="AG5" s="236"/>
      <c r="AH5" s="236">
        <f>IF('Effektiv rente serielån'!$G$26=0," ",'Effektiv rente serielån'!$E$27)</f>
        <v>90000</v>
      </c>
      <c r="AI5" s="236"/>
      <c r="AJ5" s="236"/>
      <c r="AK5" s="236"/>
      <c r="AL5" s="236"/>
      <c r="AM5" s="236">
        <f>IF('Effektiv rente serielån'!$G$27=0," ",'Effektiv rente serielån'!$E$28)</f>
        <v>45000</v>
      </c>
      <c r="AN5" s="236"/>
      <c r="AO5" s="236"/>
      <c r="AP5" s="236"/>
      <c r="AQ5" s="236"/>
      <c r="AR5" s="236" t="str">
        <f>IF('Effektiv rente serielån'!$G$28=0," ",'Effektiv rente serielån'!$E$29)</f>
        <v> </v>
      </c>
      <c r="AS5" s="236"/>
      <c r="AT5" s="236"/>
      <c r="AU5" s="236"/>
      <c r="AV5" s="236"/>
      <c r="AW5" s="236" t="str">
        <f>IF('Effektiv rente serielån'!$G$29=0," ",'Effektiv rente serielån'!$E$30)</f>
        <v> </v>
      </c>
      <c r="AX5" s="236"/>
      <c r="AY5" s="236"/>
      <c r="AZ5" s="236"/>
      <c r="BA5" s="236"/>
    </row>
    <row r="6" spans="1:53" ht="33.75" customHeight="1">
      <c r="A6" s="242" t="s">
        <v>51</v>
      </c>
      <c r="B6" s="243"/>
      <c r="C6" s="243"/>
      <c r="D6" s="244"/>
      <c r="E6" s="248">
        <f>'Effektiv rente serielån'!F21</f>
        <v>1500000</v>
      </c>
      <c r="F6" s="248"/>
      <c r="G6" s="248"/>
      <c r="H6" s="248"/>
      <c r="I6" s="236">
        <f>IF('Effektiv rente serielån'!$G$21=0," ",'Effektiv rente serielån'!$F$22)</f>
        <v>1500000</v>
      </c>
      <c r="J6" s="236"/>
      <c r="K6" s="236"/>
      <c r="L6" s="236"/>
      <c r="M6" s="236"/>
      <c r="N6" s="236">
        <f>IF('Effektiv rente serielån'!$G$22=0," ",'Effektiv rente serielån'!$F$23)</f>
        <v>1500000</v>
      </c>
      <c r="O6" s="236"/>
      <c r="P6" s="236"/>
      <c r="Q6" s="236"/>
      <c r="R6" s="236"/>
      <c r="S6" s="236">
        <f>IF('Effektiv rente serielån'!$G$23=0," ",'Effektiv rente serielån'!$F$24)</f>
        <v>1500000</v>
      </c>
      <c r="T6" s="236"/>
      <c r="U6" s="236"/>
      <c r="V6" s="236"/>
      <c r="W6" s="236"/>
      <c r="X6" s="236">
        <f>IF('Effektiv rente serielån'!$G$24=0," ",'Effektiv rente serielån'!$F$25)</f>
        <v>1500000</v>
      </c>
      <c r="Y6" s="236"/>
      <c r="Z6" s="236"/>
      <c r="AA6" s="236"/>
      <c r="AB6" s="236"/>
      <c r="AC6" s="236">
        <f>IF('Effektiv rente serielån'!$G$25=0," ",'Effektiv rente serielån'!$F$26)</f>
        <v>1500000</v>
      </c>
      <c r="AD6" s="236"/>
      <c r="AE6" s="236"/>
      <c r="AF6" s="236"/>
      <c r="AG6" s="236"/>
      <c r="AH6" s="236">
        <f>IF('Effektiv rente serielån'!$G$26=0," ",'Effektiv rente serielån'!$F$27)</f>
        <v>1500000</v>
      </c>
      <c r="AI6" s="236"/>
      <c r="AJ6" s="236"/>
      <c r="AK6" s="236"/>
      <c r="AL6" s="236"/>
      <c r="AM6" s="236">
        <f>IF('Effektiv rente serielån'!$G$27=0," ",'Effektiv rente serielån'!$F$28)</f>
        <v>1500000</v>
      </c>
      <c r="AN6" s="236"/>
      <c r="AO6" s="236"/>
      <c r="AP6" s="236"/>
      <c r="AQ6" s="236"/>
      <c r="AR6" s="236" t="str">
        <f>IF('Effektiv rente serielån'!$G$28=0," ",'Effektiv rente serielån'!$F$29)</f>
        <v> </v>
      </c>
      <c r="AS6" s="236"/>
      <c r="AT6" s="236"/>
      <c r="AU6" s="236"/>
      <c r="AV6" s="236"/>
      <c r="AW6" s="236" t="str">
        <f>IF('Effektiv rente serielån'!$G$29=0," ",'Effektiv rente serielån'!$F$30)</f>
        <v> </v>
      </c>
      <c r="AX6" s="236"/>
      <c r="AY6" s="236"/>
      <c r="AZ6" s="236"/>
      <c r="BA6" s="236"/>
    </row>
    <row r="7" spans="1:53" ht="33.75" customHeight="1" hidden="1">
      <c r="A7" s="242" t="s">
        <v>80</v>
      </c>
      <c r="B7" s="243"/>
      <c r="C7" s="244"/>
      <c r="D7" s="134"/>
      <c r="E7" s="245">
        <f>'Effektiv rente serielån'!D13</f>
        <v>0</v>
      </c>
      <c r="F7" s="246"/>
      <c r="G7" s="246"/>
      <c r="H7" s="247"/>
      <c r="I7" s="236">
        <f>IF('Effektiv rente serielån'!$G$21=0," ",'Effektiv rente serielån'!$D13)</f>
        <v>0</v>
      </c>
      <c r="J7" s="236"/>
      <c r="K7" s="236"/>
      <c r="L7" s="236"/>
      <c r="M7" s="236"/>
      <c r="N7" s="236">
        <f>IF('Effektiv rente serielån'!$G$22=0," ",'Effektiv rente serielån'!$D13)</f>
        <v>0</v>
      </c>
      <c r="O7" s="236"/>
      <c r="P7" s="236"/>
      <c r="Q7" s="236"/>
      <c r="R7" s="236"/>
      <c r="S7" s="236">
        <f>IF('Effektiv rente serielån'!$G$23=0," ",'Effektiv rente serielån'!$D$13)</f>
        <v>0</v>
      </c>
      <c r="T7" s="236"/>
      <c r="U7" s="236"/>
      <c r="V7" s="236"/>
      <c r="W7" s="236"/>
      <c r="X7" s="236">
        <f>IF('Effektiv rente serielån'!$G$24=0," ",'Effektiv rente serielån'!$D13)</f>
        <v>0</v>
      </c>
      <c r="Y7" s="236"/>
      <c r="Z7" s="236"/>
      <c r="AA7" s="236"/>
      <c r="AB7" s="236"/>
      <c r="AC7" s="236">
        <f>IF('Effektiv rente serielån'!$G$25=0," ",'Effektiv rente serielån'!$D13)</f>
        <v>0</v>
      </c>
      <c r="AD7" s="236"/>
      <c r="AE7" s="236"/>
      <c r="AF7" s="236"/>
      <c r="AG7" s="236"/>
      <c r="AH7" s="236">
        <f>IF('Effektiv rente serielån'!$G$26=0," ",'Effektiv rente serielån'!$D13)</f>
        <v>0</v>
      </c>
      <c r="AI7" s="236"/>
      <c r="AJ7" s="236"/>
      <c r="AK7" s="236"/>
      <c r="AL7" s="236"/>
      <c r="AM7" s="236">
        <f>IF('Effektiv rente serielån'!$G$27=0," ",'Effektiv rente serielån'!$D13)</f>
        <v>0</v>
      </c>
      <c r="AN7" s="236"/>
      <c r="AO7" s="236"/>
      <c r="AP7" s="236"/>
      <c r="AQ7" s="236"/>
      <c r="AR7" s="236" t="str">
        <f>IF('Effektiv rente serielån'!$G$28=0," ",'Effektiv rente serielån'!$D13)</f>
        <v> </v>
      </c>
      <c r="AS7" s="236"/>
      <c r="AT7" s="236"/>
      <c r="AU7" s="236"/>
      <c r="AV7" s="236"/>
      <c r="AW7" s="236" t="str">
        <f>IF('Effektiv rente serielån'!$G$29=0," ",'Effektiv rente serielån'!$D13)</f>
        <v> </v>
      </c>
      <c r="AX7" s="236"/>
      <c r="AY7" s="236"/>
      <c r="AZ7" s="236"/>
      <c r="BA7" s="236"/>
    </row>
    <row r="8" spans="1:53" ht="44.25" customHeight="1">
      <c r="A8" s="238" t="str">
        <f>IF('Effektiv rente serielån'!D13=0,"Ydelse                     (afdrag + rente)","Ydelse      (afdrag+rente   +gebyr)")</f>
        <v>Ydelse                     (afdrag + rente)</v>
      </c>
      <c r="B8" s="239"/>
      <c r="C8" s="239"/>
      <c r="D8" s="240"/>
      <c r="E8" s="241">
        <f>'Effektiv rente serielån'!C21</f>
        <v>1860000</v>
      </c>
      <c r="F8" s="241"/>
      <c r="G8" s="241"/>
      <c r="H8" s="241"/>
      <c r="I8" s="236">
        <f>IF('Effektiv rente serielån'!$G$21=0," ",'Effektiv rente serielån'!$C$22)</f>
        <v>1815000</v>
      </c>
      <c r="J8" s="236"/>
      <c r="K8" s="236"/>
      <c r="L8" s="236"/>
      <c r="M8" s="236"/>
      <c r="N8" s="236">
        <f>IF('Effektiv rente serielån'!$G$22=0," ",'Effektiv rente serielån'!$C$23)</f>
        <v>1770000</v>
      </c>
      <c r="O8" s="236"/>
      <c r="P8" s="236"/>
      <c r="Q8" s="236"/>
      <c r="R8" s="236"/>
      <c r="S8" s="236">
        <f>IF('Effektiv rente serielån'!$G$23=0," ",'Effektiv rente serielån'!$C$24)</f>
        <v>1725000</v>
      </c>
      <c r="T8" s="236"/>
      <c r="U8" s="236"/>
      <c r="V8" s="236"/>
      <c r="W8" s="236"/>
      <c r="X8" s="236">
        <f>IF('Effektiv rente serielån'!$G$24=0," ",'Effektiv rente serielån'!$C$25)</f>
        <v>1680000</v>
      </c>
      <c r="Y8" s="236"/>
      <c r="Z8" s="236"/>
      <c r="AA8" s="236"/>
      <c r="AB8" s="236"/>
      <c r="AC8" s="236">
        <f>IF('Effektiv rente serielån'!$G$25=0," ",'Effektiv rente serielån'!$C$26)</f>
        <v>1635000</v>
      </c>
      <c r="AD8" s="236"/>
      <c r="AE8" s="236"/>
      <c r="AF8" s="236"/>
      <c r="AG8" s="236"/>
      <c r="AH8" s="236">
        <f>IF('Effektiv rente serielån'!$G$26=0," ",'Effektiv rente serielån'!$C$27)</f>
        <v>1590000</v>
      </c>
      <c r="AI8" s="236"/>
      <c r="AJ8" s="236"/>
      <c r="AK8" s="236"/>
      <c r="AL8" s="236"/>
      <c r="AM8" s="236">
        <f>IF('Effektiv rente serielån'!$G$27=0," ",'Effektiv rente serielån'!$C$28)</f>
        <v>1545000</v>
      </c>
      <c r="AN8" s="236"/>
      <c r="AO8" s="236"/>
      <c r="AP8" s="236"/>
      <c r="AQ8" s="236"/>
      <c r="AR8" s="236" t="str">
        <f>IF('Effektiv rente serielån'!$G$28=0," ",'Effektiv rente serielån'!$C$29)</f>
        <v> </v>
      </c>
      <c r="AS8" s="236"/>
      <c r="AT8" s="236"/>
      <c r="AU8" s="236"/>
      <c r="AV8" s="236"/>
      <c r="AW8" s="236" t="str">
        <f>IF('Effektiv rente serielån'!$G$29=0," ",'Effektiv rente serielån'!$C$30)</f>
        <v> </v>
      </c>
      <c r="AX8" s="236"/>
      <c r="AY8" s="236"/>
      <c r="AZ8" s="236"/>
      <c r="BA8" s="236"/>
    </row>
    <row r="9" spans="1:53" ht="34.5" customHeight="1">
      <c r="A9" s="237"/>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row>
    <row r="10" spans="1:53" ht="41.25" customHeight="1">
      <c r="A10" s="231" t="str">
        <f>CONCATENATE("Den effektive rente på et serielån beregnes ved balanceliningen. Man tilbagediskonterer alle fremtidige ydelser til en nutidsværdi som skal være lig med nettoprovenuet. Formelen der anvendes er diskonteringsfaktoren"," (rentetabel 2). Ved at indsætte tallene kan følgende ligning opstilles (renten (r) er ubekendt.",IF('Effektiv rente serielån'!D10&gt;10," (Beregningen vises maximalt for 10 terminer for at vise metoden)"," "))</f>
        <v>Den effektive rente på et serielån beregnes ved balanceliningen. Man tilbagediskonterer alle fremtidige ydelser til en nutidsværdi som skal være lig med nettoprovenuet. Formelen der anvendes er diskonteringsfaktoren (rentetabel 2). Ved at indsætte tallene kan følgende ligning opstilles (renten (r) er ubekendt. </v>
      </c>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row>
    <row r="11" spans="1:53" ht="26.25" customHeight="1">
      <c r="A11" s="232" t="str">
        <f>CONCATENATE("(Nettoprovenuet)     ",'Effektiv rente serielån'!D6)</f>
        <v>(Nettoprovenuet)     11350000</v>
      </c>
      <c r="B11" s="233"/>
      <c r="C11" t="s">
        <v>58</v>
      </c>
      <c r="E11" s="135">
        <f>'Effektiv rente serielån'!C21</f>
        <v>1860000</v>
      </c>
      <c r="F11" s="136" t="s">
        <v>61</v>
      </c>
      <c r="G11" t="s">
        <v>81</v>
      </c>
      <c r="H11" s="137">
        <v>-1</v>
      </c>
      <c r="I11" t="str">
        <f>IF('Effektiv rente serielån'!C22=0,"","+")</f>
        <v>+</v>
      </c>
      <c r="J11" s="138">
        <f>IF('Effektiv rente serielån'!C22=0,"",'Effektiv rente serielån'!C22)</f>
        <v>1815000</v>
      </c>
      <c r="K11" t="str">
        <f>IF('Effektiv rente serielån'!C22=0,"","*")</f>
        <v>*</v>
      </c>
      <c r="L11" t="str">
        <f>IF('Effektiv rente serielån'!C22=0,"","(1+r)")</f>
        <v>(1+r)</v>
      </c>
      <c r="M11" s="139" t="str">
        <f>IF('Effektiv rente serielån'!C22=0,"","-2")</f>
        <v>-2</v>
      </c>
      <c r="N11" s="140" t="str">
        <f>IF('Effektiv rente serielån'!C23=0,"","+")</f>
        <v>+</v>
      </c>
      <c r="O11" s="141">
        <f>IF('Effektiv rente serielån'!C23=0,"",'Effektiv rente serielån'!C23)</f>
        <v>1770000</v>
      </c>
      <c r="P11" s="140" t="str">
        <f>IF('Effektiv rente serielån'!C23=0,"","*")</f>
        <v>*</v>
      </c>
      <c r="Q11" s="140" t="str">
        <f>IF('Effektiv rente serielån'!C23=0,"","(1+r)")</f>
        <v>(1+r)</v>
      </c>
      <c r="R11" s="139" t="str">
        <f>IF('Effektiv rente serielån'!C23=0,"","-3")</f>
        <v>-3</v>
      </c>
      <c r="S11" s="142" t="str">
        <f>IF('Effektiv rente serielån'!C24=0,"","+")</f>
        <v>+</v>
      </c>
      <c r="T11" s="143">
        <f>IF('Effektiv rente serielån'!C24=0,"",'Effektiv rente serielån'!C24)</f>
        <v>1725000</v>
      </c>
      <c r="U11" s="143" t="str">
        <f>IF('Effektiv rente serielån'!C24=0,"","*")</f>
        <v>*</v>
      </c>
      <c r="V11" s="144" t="str">
        <f>IF('Effektiv rente serielån'!C24=0,"","(1+r)")</f>
        <v>(1+r)</v>
      </c>
      <c r="W11" s="145" t="str">
        <f>IF('Effektiv rente serielån'!C24=0,"","-4")</f>
        <v>-4</v>
      </c>
      <c r="X11" s="143" t="str">
        <f>IF('Effektiv rente serielån'!C25=0,"","+")</f>
        <v>+</v>
      </c>
      <c r="Y11" s="143">
        <f>IF('Effektiv rente serielån'!C25=0,"",'Effektiv rente serielån'!C25)</f>
        <v>1680000</v>
      </c>
      <c r="Z11" s="143" t="str">
        <f>IF('Effektiv rente serielån'!C25=0,"","*")</f>
        <v>*</v>
      </c>
      <c r="AA11" s="143" t="str">
        <f>IF('Effektiv rente serielån'!C25=0,"","(1+r)")</f>
        <v>(1+r)</v>
      </c>
      <c r="AB11" s="145" t="str">
        <f>IF('Effektiv rente serielån'!C25=0,"","-5")</f>
        <v>-5</v>
      </c>
      <c r="AC11" s="143" t="str">
        <f>IF('Effektiv rente serielån'!C26=0,"","+")</f>
        <v>+</v>
      </c>
      <c r="AD11" s="143">
        <f>IF('Effektiv rente serielån'!C26=0,"",'Effektiv rente serielån'!C26)</f>
        <v>1635000</v>
      </c>
      <c r="AE11" s="143" t="str">
        <f>IF('Effektiv rente serielån'!C26=0,"","*")</f>
        <v>*</v>
      </c>
      <c r="AF11" s="143" t="str">
        <f>IF('Effektiv rente serielån'!C26=0,"","(1+r)")</f>
        <v>(1+r)</v>
      </c>
      <c r="AG11" s="145" t="str">
        <f>IF('Effektiv rente serielån'!C26=0,"","-6")</f>
        <v>-6</v>
      </c>
      <c r="AH11" s="143" t="str">
        <f>IF('Effektiv rente serielån'!C27=0,"","+")</f>
        <v>+</v>
      </c>
      <c r="AI11" s="143">
        <f>IF('Effektiv rente serielån'!C27=0,"",'Effektiv rente serielån'!C27)</f>
        <v>1590000</v>
      </c>
      <c r="AJ11" s="143" t="str">
        <f>IF('Effektiv rente serielån'!C27=0,"","*")</f>
        <v>*</v>
      </c>
      <c r="AK11" s="143" t="str">
        <f>IF('Effektiv rente serielån'!C27=0,"","(1+r)")</f>
        <v>(1+r)</v>
      </c>
      <c r="AL11" s="145" t="str">
        <f>IF('Effektiv rente serielån'!C27=0,"","-7")</f>
        <v>-7</v>
      </c>
      <c r="AM11" s="143" t="str">
        <f>IF('Effektiv rente serielån'!C28=0,"","+")</f>
        <v>+</v>
      </c>
      <c r="AN11" s="143">
        <f>IF('Effektiv rente serielån'!C28=0,"",'Effektiv rente serielån'!C28)</f>
        <v>1545000</v>
      </c>
      <c r="AO11" s="143" t="str">
        <f>IF('Effektiv rente serielån'!C28=0,"","*")</f>
        <v>*</v>
      </c>
      <c r="AP11" s="143" t="str">
        <f>IF('Effektiv rente serielån'!C28=0,"","(1+r)")</f>
        <v>(1+r)</v>
      </c>
      <c r="AQ11" s="145" t="str">
        <f>IF('Effektiv rente serielån'!C28=0,"","-8")</f>
        <v>-8</v>
      </c>
      <c r="AR11" s="143">
        <f>IF('Effektiv rente serielån'!C29=0,"","+")</f>
      </c>
      <c r="AS11" s="143">
        <f>IF('Effektiv rente serielån'!C29=0,"",'Effektiv rente serielån'!C29)</f>
      </c>
      <c r="AT11" s="143">
        <f>IF('Effektiv rente serielån'!C29=0,"","*")</f>
      </c>
      <c r="AU11" s="143">
        <f>IF('Effektiv rente serielån'!C29=0,"","(1+r)")</f>
      </c>
      <c r="AV11" s="145">
        <f>IF('Effektiv rente serielån'!C29=0,"","-9")</f>
      </c>
      <c r="AW11" s="143">
        <f>IF('Effektiv rente serielån'!C30=0,"","+")</f>
      </c>
      <c r="AX11" s="143">
        <f>IF('Effektiv rente serielån'!C30=0,"",'Effektiv rente serielån'!C30)</f>
      </c>
      <c r="AY11" s="143">
        <f>IF('Effektiv rente serielån'!C30=0,"","*")</f>
      </c>
      <c r="AZ11" s="143">
        <f>IF('Effektiv rente serielån'!C30=0,"","(1+r)")</f>
      </c>
      <c r="BA11" s="145">
        <f>IF('Effektiv rente serielån'!C30=0,"","-10")</f>
      </c>
    </row>
    <row r="12" spans="1:53" ht="20.25" customHeight="1">
      <c r="A12" s="199" t="s">
        <v>68</v>
      </c>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row>
    <row r="13" spans="1:5" ht="24" customHeight="1">
      <c r="A13" s="234" t="s">
        <v>63</v>
      </c>
      <c r="B13" s="234"/>
      <c r="C13" s="146" t="s">
        <v>58</v>
      </c>
      <c r="D13" s="146"/>
      <c r="E13" s="147">
        <f>IRR('Effektiv rente serielån'!C20:C380)</f>
        <v>0.04383892820146863</v>
      </c>
    </row>
    <row r="14" spans="1:5" ht="24" customHeight="1">
      <c r="A14" s="199" t="s">
        <v>82</v>
      </c>
      <c r="B14" s="199"/>
      <c r="C14" s="199"/>
      <c r="D14" s="199"/>
      <c r="E14" s="199"/>
    </row>
    <row r="15" spans="1:5" ht="24.75" customHeight="1" thickBot="1">
      <c r="A15" s="235" t="s">
        <v>63</v>
      </c>
      <c r="B15" s="235"/>
      <c r="C15" s="38" t="s">
        <v>58</v>
      </c>
      <c r="D15" s="38"/>
      <c r="E15" s="148">
        <f>E13</f>
        <v>0.04383892820146863</v>
      </c>
    </row>
    <row r="16" ht="13.5" thickTop="1"/>
    <row r="17" spans="1:20" ht="21" customHeight="1">
      <c r="A17" s="228">
        <f>IF('Effektiv rente serielån'!D9=1,"",CONCATENATE("Da terminerne på lånet er ",'Effektiv rente serielån'!D9," gange pr. år skal følgende beregning foretages:"))</f>
      </c>
      <c r="B17" s="228"/>
      <c r="C17" s="228"/>
      <c r="D17" s="228"/>
      <c r="E17" s="228"/>
      <c r="F17" s="228"/>
      <c r="G17" s="228"/>
      <c r="H17" s="228"/>
      <c r="I17" s="228"/>
      <c r="J17" s="228"/>
      <c r="K17" s="228"/>
      <c r="L17" s="228"/>
      <c r="M17" s="228"/>
      <c r="N17" s="228"/>
      <c r="O17" s="228"/>
      <c r="P17" s="228"/>
      <c r="Q17" s="228"/>
      <c r="R17" s="228"/>
      <c r="S17" s="228"/>
      <c r="T17" s="228"/>
    </row>
    <row r="18" spans="1:5" ht="32.25" customHeight="1">
      <c r="A18" s="229">
        <f>IF('Effektiv rente serielån'!$D$9=1,"","(1+r)")</f>
      </c>
      <c r="B18" s="229"/>
      <c r="C18" s="110">
        <f>IF('Effektiv rente serielån'!$D$9=1,"",'Effektiv rente serielån'!$D$9)</f>
      </c>
      <c r="D18" s="150">
        <f>IF('Effektiv rente serielån'!$D$9=1,"","-1")</f>
      </c>
      <c r="E18" s="46">
        <f>IF('Effektiv rente serielån'!$D$9=1,"",CONCATENATE("="," Årlig rente"))</f>
      </c>
    </row>
    <row r="19" spans="1:20" ht="23.25" customHeight="1">
      <c r="A19" s="151">
        <f>IF('Effektiv rente serielån'!$D$9=1,"","Ved at indsætte fås:")</f>
      </c>
      <c r="B19" s="151"/>
      <c r="C19" s="151"/>
      <c r="D19" s="151"/>
      <c r="E19" s="151"/>
      <c r="F19" s="151"/>
      <c r="G19" s="151"/>
      <c r="H19" s="49"/>
      <c r="I19" s="49"/>
      <c r="J19" s="49"/>
      <c r="K19" s="49"/>
      <c r="L19" s="49"/>
      <c r="M19" s="49"/>
      <c r="N19" s="49"/>
      <c r="O19" s="49"/>
      <c r="P19" s="49"/>
      <c r="Q19" s="49"/>
      <c r="R19" s="49"/>
      <c r="S19" s="49"/>
      <c r="T19" s="49"/>
    </row>
    <row r="20" spans="1:5" ht="30" customHeight="1">
      <c r="A20" s="230">
        <f>IF('Effektiv rente serielån'!D9=1,"",CONCATENATE("(1+",ROUND(E15,4),")"))</f>
      </c>
      <c r="B20" s="230"/>
      <c r="C20" s="110">
        <f>IF('Effektiv rente serielån'!$D$9=1,"",'Effektiv rente serielån'!$D$9)</f>
      </c>
      <c r="D20" s="150">
        <f>IF('Effektiv rente serielån'!$D$9=1,"","-1")</f>
      </c>
      <c r="E20" s="46">
        <f>IF('Effektiv rente serielån'!$D$9=1,"",CONCATENATE("="," Årlig rente"))</f>
      </c>
    </row>
    <row r="21" spans="1:5" ht="30.75" customHeight="1">
      <c r="A21" s="202">
        <f>IF('Effektiv rente serielån'!D9=1,"",'Effektiv rente serielån'!D15)</f>
      </c>
      <c r="B21" s="202"/>
      <c r="C21" s="202"/>
      <c r="D21" s="202"/>
      <c r="E21" s="46">
        <f>E20</f>
      </c>
    </row>
    <row r="22" spans="1:5" ht="18">
      <c r="A22" s="199">
        <f>IF('Effektiv rente serielån'!D9=1,"","Eller udtrykt i %:")</f>
      </c>
      <c r="B22" s="199"/>
      <c r="C22" s="199"/>
      <c r="D22" s="199"/>
      <c r="E22" s="199"/>
    </row>
    <row r="23" spans="1:6" ht="24" customHeight="1">
      <c r="A23" s="204">
        <f>IF('Effektiv rente serielån'!$D$9=1,"",CONCATENATE("Årlig rente = ",ROUND('Effektiv rente serielån'!D15*100,2),"%"))</f>
      </c>
      <c r="B23" s="204"/>
      <c r="C23" s="204"/>
      <c r="D23" s="204"/>
      <c r="E23" s="204"/>
      <c r="F23" s="204"/>
    </row>
  </sheetData>
  <sheetProtection/>
  <mergeCells count="80">
    <mergeCell ref="A1:BA1"/>
    <mergeCell ref="A2:BA2"/>
    <mergeCell ref="E3:G3"/>
    <mergeCell ref="I3:L3"/>
    <mergeCell ref="N3:Q3"/>
    <mergeCell ref="S3:V3"/>
    <mergeCell ref="X3:AA3"/>
    <mergeCell ref="AC3:AF3"/>
    <mergeCell ref="AH3:AK3"/>
    <mergeCell ref="AM3:AP3"/>
    <mergeCell ref="AR3:AU3"/>
    <mergeCell ref="AW3:AZ3"/>
    <mergeCell ref="A4:D4"/>
    <mergeCell ref="E4:H4"/>
    <mergeCell ref="I4:M4"/>
    <mergeCell ref="N4:R4"/>
    <mergeCell ref="S4:W4"/>
    <mergeCell ref="X4:AB4"/>
    <mergeCell ref="AC4:AG4"/>
    <mergeCell ref="AH4:AL4"/>
    <mergeCell ref="AM4:AQ4"/>
    <mergeCell ref="AR4:AV4"/>
    <mergeCell ref="AW4:BA4"/>
    <mergeCell ref="A5:D5"/>
    <mergeCell ref="E5:H5"/>
    <mergeCell ref="I5:M5"/>
    <mergeCell ref="N5:R5"/>
    <mergeCell ref="S5:W5"/>
    <mergeCell ref="X5:AB5"/>
    <mergeCell ref="AC5:AG5"/>
    <mergeCell ref="AM5:AQ5"/>
    <mergeCell ref="AR5:AV5"/>
    <mergeCell ref="AW5:BA5"/>
    <mergeCell ref="A6:D6"/>
    <mergeCell ref="E6:H6"/>
    <mergeCell ref="I6:M6"/>
    <mergeCell ref="N6:R6"/>
    <mergeCell ref="S6:W6"/>
    <mergeCell ref="X6:AB6"/>
    <mergeCell ref="A7:C7"/>
    <mergeCell ref="E7:H7"/>
    <mergeCell ref="I7:M7"/>
    <mergeCell ref="N7:R7"/>
    <mergeCell ref="S7:W7"/>
    <mergeCell ref="AH5:AL5"/>
    <mergeCell ref="AR7:AV7"/>
    <mergeCell ref="AW7:BA7"/>
    <mergeCell ref="AC6:AG6"/>
    <mergeCell ref="AH6:AL6"/>
    <mergeCell ref="AM6:AQ6"/>
    <mergeCell ref="AR6:AV6"/>
    <mergeCell ref="AW6:BA6"/>
    <mergeCell ref="S8:W8"/>
    <mergeCell ref="X8:AB8"/>
    <mergeCell ref="X7:AB7"/>
    <mergeCell ref="AC7:AG7"/>
    <mergeCell ref="AH7:AL7"/>
    <mergeCell ref="AM7:AQ7"/>
    <mergeCell ref="AC8:AG8"/>
    <mergeCell ref="AH8:AL8"/>
    <mergeCell ref="AM8:AQ8"/>
    <mergeCell ref="AR8:AV8"/>
    <mergeCell ref="AW8:BA8"/>
    <mergeCell ref="A9:BA9"/>
    <mergeCell ref="A8:D8"/>
    <mergeCell ref="E8:H8"/>
    <mergeCell ref="I8:M8"/>
    <mergeCell ref="N8:R8"/>
    <mergeCell ref="A10:BA10"/>
    <mergeCell ref="A11:B11"/>
    <mergeCell ref="A12:BA12"/>
    <mergeCell ref="A13:B13"/>
    <mergeCell ref="A14:E14"/>
    <mergeCell ref="A15:B15"/>
    <mergeCell ref="A17:T17"/>
    <mergeCell ref="A18:B18"/>
    <mergeCell ref="A20:B20"/>
    <mergeCell ref="A21:D21"/>
    <mergeCell ref="A22:E22"/>
    <mergeCell ref="A23:F23"/>
  </mergeCells>
  <printOptions/>
  <pageMargins left="0.3937007874015748" right="0.3937007874015748" top="0.984251968503937" bottom="0.984251968503937" header="0" footer="0"/>
  <pageSetup fitToHeight="1" fitToWidth="1"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dimension ref="A1:K381"/>
  <sheetViews>
    <sheetView zoomScale="150" zoomScaleNormal="150" zoomScalePageLayoutView="0" workbookViewId="0" topLeftCell="A1">
      <selection activeCell="E2" sqref="E2:F6"/>
    </sheetView>
  </sheetViews>
  <sheetFormatPr defaultColWidth="9.140625" defaultRowHeight="12.75"/>
  <cols>
    <col min="1" max="1" width="6.140625" style="0" customWidth="1"/>
    <col min="2" max="2" width="14.421875" style="0" customWidth="1"/>
    <col min="3" max="3" width="15.00390625" style="0" customWidth="1"/>
    <col min="4" max="4" width="16.7109375" style="0" customWidth="1"/>
    <col min="5" max="5" width="11.7109375" style="0" customWidth="1"/>
    <col min="6" max="6" width="12.421875" style="0" customWidth="1"/>
    <col min="7" max="7" width="14.421875" style="0" customWidth="1"/>
  </cols>
  <sheetData>
    <row r="1" spans="1:7" ht="27" thickBot="1">
      <c r="A1" s="194" t="s">
        <v>83</v>
      </c>
      <c r="B1" s="195"/>
      <c r="C1" s="195"/>
      <c r="D1" s="195"/>
      <c r="E1" s="195"/>
      <c r="F1" s="195"/>
      <c r="G1" s="196"/>
    </row>
    <row r="2" spans="1:7" ht="12.75">
      <c r="A2" s="197" t="s">
        <v>33</v>
      </c>
      <c r="B2" s="198"/>
      <c r="C2" s="198"/>
      <c r="D2" s="152">
        <f>F2</f>
        <v>12826315.789473685</v>
      </c>
      <c r="E2" s="2" t="s">
        <v>84</v>
      </c>
      <c r="F2" s="153">
        <f>F4/0.95</f>
        <v>12826315.789473685</v>
      </c>
      <c r="G2" s="53"/>
    </row>
    <row r="3" spans="1:7" ht="12.75" hidden="1">
      <c r="A3" s="65" t="s">
        <v>3</v>
      </c>
      <c r="B3" s="2"/>
      <c r="C3" s="2"/>
      <c r="D3" s="154">
        <f>D2*-1</f>
        <v>-12826315.789473685</v>
      </c>
      <c r="E3" s="2"/>
      <c r="F3" s="153"/>
      <c r="G3" s="53"/>
    </row>
    <row r="4" spans="1:7" ht="12.75">
      <c r="A4" s="192" t="s">
        <v>34</v>
      </c>
      <c r="B4" s="193"/>
      <c r="C4" s="193"/>
      <c r="D4" s="155">
        <v>95</v>
      </c>
      <c r="E4" s="2" t="s">
        <v>85</v>
      </c>
      <c r="F4" s="153">
        <f>F6+F5</f>
        <v>12185000</v>
      </c>
      <c r="G4" s="53"/>
    </row>
    <row r="5" spans="1:7" ht="12.75">
      <c r="A5" s="260" t="s">
        <v>72</v>
      </c>
      <c r="B5" s="261"/>
      <c r="C5" s="261"/>
      <c r="D5" s="156">
        <v>185000</v>
      </c>
      <c r="E5" s="2" t="s">
        <v>86</v>
      </c>
      <c r="F5" s="153">
        <v>185000</v>
      </c>
      <c r="G5" s="53"/>
    </row>
    <row r="6" spans="1:7" ht="13.5" thickBot="1">
      <c r="A6" s="260" t="s">
        <v>36</v>
      </c>
      <c r="B6" s="261"/>
      <c r="C6" s="261"/>
      <c r="D6" s="118">
        <f>(D2*(D4/100))-D5</f>
        <v>12000000</v>
      </c>
      <c r="E6" s="71" t="s">
        <v>87</v>
      </c>
      <c r="F6" s="153">
        <v>12000000</v>
      </c>
      <c r="G6" s="53"/>
    </row>
    <row r="7" spans="1:7" ht="13.5" thickTop="1">
      <c r="A7" s="260" t="s">
        <v>37</v>
      </c>
      <c r="B7" s="261"/>
      <c r="C7" s="261"/>
      <c r="D7" s="157">
        <v>0.05</v>
      </c>
      <c r="E7" s="2"/>
      <c r="F7" s="2"/>
      <c r="G7" s="53"/>
    </row>
    <row r="8" spans="1:7" ht="12.75">
      <c r="A8" s="260" t="s">
        <v>38</v>
      </c>
      <c r="B8" s="261"/>
      <c r="C8" s="261"/>
      <c r="D8" s="158">
        <v>6</v>
      </c>
      <c r="E8" s="2"/>
      <c r="F8" s="2"/>
      <c r="G8" s="53"/>
    </row>
    <row r="9" spans="1:7" ht="12.75">
      <c r="A9" s="260" t="s">
        <v>39</v>
      </c>
      <c r="B9" s="261"/>
      <c r="C9" s="261"/>
      <c r="D9" s="158">
        <v>4</v>
      </c>
      <c r="E9" s="2"/>
      <c r="F9" s="2"/>
      <c r="G9" s="53"/>
    </row>
    <row r="10" spans="1:7" ht="12.75">
      <c r="A10" s="260" t="s">
        <v>40</v>
      </c>
      <c r="B10" s="261"/>
      <c r="C10" s="261"/>
      <c r="D10" s="61">
        <f>D8*D9</f>
        <v>24</v>
      </c>
      <c r="E10" s="2"/>
      <c r="F10" s="2"/>
      <c r="G10" s="53"/>
    </row>
    <row r="11" spans="1:7" ht="12.75">
      <c r="A11" s="260" t="s">
        <v>88</v>
      </c>
      <c r="B11" s="261"/>
      <c r="C11" s="261"/>
      <c r="D11" s="62">
        <f>D7/D9</f>
        <v>0.0125</v>
      </c>
      <c r="E11" s="2"/>
      <c r="F11" s="2"/>
      <c r="G11" s="53"/>
    </row>
    <row r="12" spans="1:7" ht="12.75">
      <c r="A12" s="260" t="s">
        <v>77</v>
      </c>
      <c r="B12" s="261"/>
      <c r="C12" s="261"/>
      <c r="D12" s="63">
        <f>D2*D11*-1</f>
        <v>-160328.94736842107</v>
      </c>
      <c r="E12" s="186" t="s">
        <v>89</v>
      </c>
      <c r="F12" s="187"/>
      <c r="G12" s="188"/>
    </row>
    <row r="13" spans="1:7" ht="12.75" hidden="1">
      <c r="A13" s="192" t="s">
        <v>44</v>
      </c>
      <c r="B13" s="193"/>
      <c r="C13" s="193"/>
      <c r="D13" s="159">
        <v>0</v>
      </c>
      <c r="E13" s="2"/>
      <c r="F13" s="2"/>
      <c r="G13" s="53"/>
    </row>
    <row r="14" spans="1:11" ht="12.75">
      <c r="A14" s="257"/>
      <c r="B14" s="258"/>
      <c r="C14" s="258"/>
      <c r="D14" s="259"/>
      <c r="E14" s="71"/>
      <c r="F14" s="71"/>
      <c r="G14" s="72"/>
      <c r="H14" s="70"/>
      <c r="I14" s="70"/>
      <c r="J14" s="70"/>
      <c r="K14" s="70"/>
    </row>
    <row r="15" spans="1:11" ht="18">
      <c r="A15" s="186" t="s">
        <v>75</v>
      </c>
      <c r="B15" s="187"/>
      <c r="C15" s="187"/>
      <c r="D15" s="160">
        <f>(POWER((RATE(D10,D12-D13,D6,D3)+1),D9))-1</f>
        <v>0.06447953868091605</v>
      </c>
      <c r="E15" s="186" t="str">
        <f>E12</f>
        <v>(Beregning: se note til stående lån)</v>
      </c>
      <c r="F15" s="187"/>
      <c r="G15" s="188"/>
      <c r="H15" s="70"/>
      <c r="I15" s="70"/>
      <c r="J15" s="70"/>
      <c r="K15" s="70"/>
    </row>
    <row r="16" spans="1:11" ht="13.5" thickBot="1">
      <c r="A16" s="189"/>
      <c r="B16" s="190"/>
      <c r="C16" s="190"/>
      <c r="D16" s="191"/>
      <c r="E16" s="71"/>
      <c r="F16" s="161"/>
      <c r="G16" s="72"/>
      <c r="H16" s="70"/>
      <c r="I16" s="70"/>
      <c r="J16" s="70"/>
      <c r="K16" s="70"/>
    </row>
    <row r="17" spans="1:11" ht="13.5" thickBot="1">
      <c r="A17" s="73"/>
      <c r="B17" s="75"/>
      <c r="C17" s="75"/>
      <c r="D17" s="75"/>
      <c r="E17" s="75"/>
      <c r="F17" s="75"/>
      <c r="G17" s="76"/>
      <c r="H17" s="70"/>
      <c r="I17" s="70"/>
      <c r="J17" s="70"/>
      <c r="K17" s="70"/>
    </row>
    <row r="18" spans="1:11" ht="12.75">
      <c r="A18" s="123" t="str">
        <f>CONCATENATE("Amortisationstabel for stående lån (",D10," terminer)")</f>
        <v>Amortisationstabel for stående lån (24 terminer)</v>
      </c>
      <c r="B18" s="71"/>
      <c r="C18" s="71"/>
      <c r="D18" s="71"/>
      <c r="E18" s="71"/>
      <c r="F18" s="71"/>
      <c r="G18" s="72"/>
      <c r="H18" s="70"/>
      <c r="I18" s="70"/>
      <c r="J18" s="70"/>
      <c r="K18" s="70"/>
    </row>
    <row r="19" spans="1:11" ht="12.75">
      <c r="A19" s="25" t="s">
        <v>46</v>
      </c>
      <c r="B19" s="71" t="s">
        <v>47</v>
      </c>
      <c r="C19" s="71" t="s">
        <v>90</v>
      </c>
      <c r="D19" s="126" t="s">
        <v>77</v>
      </c>
      <c r="E19" s="71" t="s">
        <v>50</v>
      </c>
      <c r="F19" s="71" t="s">
        <v>51</v>
      </c>
      <c r="G19" s="72" t="s">
        <v>52</v>
      </c>
      <c r="H19" s="70"/>
      <c r="I19" s="70"/>
      <c r="J19" s="70"/>
      <c r="K19" s="70"/>
    </row>
    <row r="20" spans="1:11" ht="12.75">
      <c r="A20" s="25">
        <v>1</v>
      </c>
      <c r="B20" s="127">
        <f>D2</f>
        <v>12826315.789473685</v>
      </c>
      <c r="C20" s="127">
        <f>IF(D20=0,0,D20+$D$13)</f>
        <v>160328.94736842107</v>
      </c>
      <c r="D20" s="127">
        <f>E20+F20</f>
        <v>160328.94736842107</v>
      </c>
      <c r="E20" s="127">
        <f>D12*-1</f>
        <v>160328.94736842107</v>
      </c>
      <c r="F20" s="83">
        <f aca="true" t="shared" si="0" ref="F20:F83">IF(A20=$D$10,$D$2,0)</f>
        <v>0</v>
      </c>
      <c r="G20" s="128">
        <f aca="true" t="shared" si="1" ref="G20:G83">B20-F20</f>
        <v>12826315.789473685</v>
      </c>
      <c r="H20" s="70"/>
      <c r="I20" s="70"/>
      <c r="J20" s="70"/>
      <c r="K20" s="70"/>
    </row>
    <row r="21" spans="1:7" ht="12.75">
      <c r="A21" s="65">
        <f aca="true" t="shared" si="2" ref="A21:A84">A20+1</f>
        <v>2</v>
      </c>
      <c r="B21" s="83">
        <f aca="true" t="shared" si="3" ref="B21:B84">B20-F20</f>
        <v>12826315.789473685</v>
      </c>
      <c r="C21" s="127">
        <f aca="true" t="shared" si="4" ref="C21:C84">IF(D21=0,0,D21+$D$13)</f>
        <v>160328.94736842107</v>
      </c>
      <c r="D21" s="127">
        <f aca="true" t="shared" si="5" ref="D21:D84">E21+F21</f>
        <v>160328.94736842107</v>
      </c>
      <c r="E21" s="83">
        <f aca="true" t="shared" si="6" ref="E21:E84">IF(B21&gt;0,E20,0)</f>
        <v>160328.94736842107</v>
      </c>
      <c r="F21" s="83">
        <f t="shared" si="0"/>
        <v>0</v>
      </c>
      <c r="G21" s="128">
        <f t="shared" si="1"/>
        <v>12826315.789473685</v>
      </c>
    </row>
    <row r="22" spans="1:7" ht="12.75">
      <c r="A22" s="65">
        <f t="shared" si="2"/>
        <v>3</v>
      </c>
      <c r="B22" s="83">
        <f t="shared" si="3"/>
        <v>12826315.789473685</v>
      </c>
      <c r="C22" s="127">
        <f t="shared" si="4"/>
        <v>160328.94736842107</v>
      </c>
      <c r="D22" s="127">
        <f t="shared" si="5"/>
        <v>160328.94736842107</v>
      </c>
      <c r="E22" s="83">
        <f t="shared" si="6"/>
        <v>160328.94736842107</v>
      </c>
      <c r="F22" s="83">
        <f t="shared" si="0"/>
        <v>0</v>
      </c>
      <c r="G22" s="128">
        <f t="shared" si="1"/>
        <v>12826315.789473685</v>
      </c>
    </row>
    <row r="23" spans="1:7" ht="12.75">
      <c r="A23" s="65">
        <f t="shared" si="2"/>
        <v>4</v>
      </c>
      <c r="B23" s="83">
        <f t="shared" si="3"/>
        <v>12826315.789473685</v>
      </c>
      <c r="C23" s="127">
        <f t="shared" si="4"/>
        <v>160328.94736842107</v>
      </c>
      <c r="D23" s="127">
        <f t="shared" si="5"/>
        <v>160328.94736842107</v>
      </c>
      <c r="E23" s="83">
        <f t="shared" si="6"/>
        <v>160328.94736842107</v>
      </c>
      <c r="F23" s="83">
        <f t="shared" si="0"/>
        <v>0</v>
      </c>
      <c r="G23" s="128">
        <f t="shared" si="1"/>
        <v>12826315.789473685</v>
      </c>
    </row>
    <row r="24" spans="1:7" ht="12.75">
      <c r="A24" s="65">
        <f t="shared" si="2"/>
        <v>5</v>
      </c>
      <c r="B24" s="83">
        <f t="shared" si="3"/>
        <v>12826315.789473685</v>
      </c>
      <c r="C24" s="127">
        <f t="shared" si="4"/>
        <v>160328.94736842107</v>
      </c>
      <c r="D24" s="127">
        <f t="shared" si="5"/>
        <v>160328.94736842107</v>
      </c>
      <c r="E24" s="83">
        <f t="shared" si="6"/>
        <v>160328.94736842107</v>
      </c>
      <c r="F24" s="83">
        <f t="shared" si="0"/>
        <v>0</v>
      </c>
      <c r="G24" s="128">
        <f t="shared" si="1"/>
        <v>12826315.789473685</v>
      </c>
    </row>
    <row r="25" spans="1:7" ht="12.75">
      <c r="A25" s="65">
        <f t="shared" si="2"/>
        <v>6</v>
      </c>
      <c r="B25" s="83">
        <f t="shared" si="3"/>
        <v>12826315.789473685</v>
      </c>
      <c r="C25" s="127">
        <f t="shared" si="4"/>
        <v>160328.94736842107</v>
      </c>
      <c r="D25" s="127">
        <f t="shared" si="5"/>
        <v>160328.94736842107</v>
      </c>
      <c r="E25" s="83">
        <f t="shared" si="6"/>
        <v>160328.94736842107</v>
      </c>
      <c r="F25" s="83">
        <f t="shared" si="0"/>
        <v>0</v>
      </c>
      <c r="G25" s="128">
        <f t="shared" si="1"/>
        <v>12826315.789473685</v>
      </c>
    </row>
    <row r="26" spans="1:7" ht="12.75">
      <c r="A26" s="65">
        <f t="shared" si="2"/>
        <v>7</v>
      </c>
      <c r="B26" s="83">
        <f t="shared" si="3"/>
        <v>12826315.789473685</v>
      </c>
      <c r="C26" s="127">
        <f t="shared" si="4"/>
        <v>160328.94736842107</v>
      </c>
      <c r="D26" s="127">
        <f t="shared" si="5"/>
        <v>160328.94736842107</v>
      </c>
      <c r="E26" s="83">
        <f t="shared" si="6"/>
        <v>160328.94736842107</v>
      </c>
      <c r="F26" s="83">
        <f t="shared" si="0"/>
        <v>0</v>
      </c>
      <c r="G26" s="128">
        <f t="shared" si="1"/>
        <v>12826315.789473685</v>
      </c>
    </row>
    <row r="27" spans="1:7" ht="12.75">
      <c r="A27" s="65">
        <f t="shared" si="2"/>
        <v>8</v>
      </c>
      <c r="B27" s="83">
        <f t="shared" si="3"/>
        <v>12826315.789473685</v>
      </c>
      <c r="C27" s="127">
        <f t="shared" si="4"/>
        <v>160328.94736842107</v>
      </c>
      <c r="D27" s="127">
        <f t="shared" si="5"/>
        <v>160328.94736842107</v>
      </c>
      <c r="E27" s="83">
        <f t="shared" si="6"/>
        <v>160328.94736842107</v>
      </c>
      <c r="F27" s="83">
        <f t="shared" si="0"/>
        <v>0</v>
      </c>
      <c r="G27" s="128">
        <f t="shared" si="1"/>
        <v>12826315.789473685</v>
      </c>
    </row>
    <row r="28" spans="1:7" ht="12.75">
      <c r="A28" s="65">
        <f t="shared" si="2"/>
        <v>9</v>
      </c>
      <c r="B28" s="83">
        <f t="shared" si="3"/>
        <v>12826315.789473685</v>
      </c>
      <c r="C28" s="127">
        <f t="shared" si="4"/>
        <v>160328.94736842107</v>
      </c>
      <c r="D28" s="127">
        <f t="shared" si="5"/>
        <v>160328.94736842107</v>
      </c>
      <c r="E28" s="83">
        <f t="shared" si="6"/>
        <v>160328.94736842107</v>
      </c>
      <c r="F28" s="83">
        <f t="shared" si="0"/>
        <v>0</v>
      </c>
      <c r="G28" s="128">
        <f t="shared" si="1"/>
        <v>12826315.789473685</v>
      </c>
    </row>
    <row r="29" spans="1:7" ht="12.75">
      <c r="A29" s="65">
        <f t="shared" si="2"/>
        <v>10</v>
      </c>
      <c r="B29" s="83">
        <f t="shared" si="3"/>
        <v>12826315.789473685</v>
      </c>
      <c r="C29" s="127">
        <f t="shared" si="4"/>
        <v>160328.94736842107</v>
      </c>
      <c r="D29" s="127">
        <f t="shared" si="5"/>
        <v>160328.94736842107</v>
      </c>
      <c r="E29" s="83">
        <f t="shared" si="6"/>
        <v>160328.94736842107</v>
      </c>
      <c r="F29" s="83">
        <f t="shared" si="0"/>
        <v>0</v>
      </c>
      <c r="G29" s="128">
        <f t="shared" si="1"/>
        <v>12826315.789473685</v>
      </c>
    </row>
    <row r="30" spans="1:7" ht="12.75">
      <c r="A30" s="65">
        <f t="shared" si="2"/>
        <v>11</v>
      </c>
      <c r="B30" s="83">
        <f t="shared" si="3"/>
        <v>12826315.789473685</v>
      </c>
      <c r="C30" s="127">
        <f t="shared" si="4"/>
        <v>160328.94736842107</v>
      </c>
      <c r="D30" s="127">
        <f t="shared" si="5"/>
        <v>160328.94736842107</v>
      </c>
      <c r="E30" s="83">
        <f t="shared" si="6"/>
        <v>160328.94736842107</v>
      </c>
      <c r="F30" s="83">
        <f t="shared" si="0"/>
        <v>0</v>
      </c>
      <c r="G30" s="128">
        <f t="shared" si="1"/>
        <v>12826315.789473685</v>
      </c>
    </row>
    <row r="31" spans="1:7" ht="12.75">
      <c r="A31" s="65">
        <f t="shared" si="2"/>
        <v>12</v>
      </c>
      <c r="B31" s="83">
        <f t="shared" si="3"/>
        <v>12826315.789473685</v>
      </c>
      <c r="C31" s="127">
        <f t="shared" si="4"/>
        <v>160328.94736842107</v>
      </c>
      <c r="D31" s="127">
        <f t="shared" si="5"/>
        <v>160328.94736842107</v>
      </c>
      <c r="E31" s="83">
        <f t="shared" si="6"/>
        <v>160328.94736842107</v>
      </c>
      <c r="F31" s="83">
        <f t="shared" si="0"/>
        <v>0</v>
      </c>
      <c r="G31" s="128">
        <f t="shared" si="1"/>
        <v>12826315.789473685</v>
      </c>
    </row>
    <row r="32" spans="1:7" ht="12.75">
      <c r="A32" s="65">
        <f t="shared" si="2"/>
        <v>13</v>
      </c>
      <c r="B32" s="83">
        <f t="shared" si="3"/>
        <v>12826315.789473685</v>
      </c>
      <c r="C32" s="127">
        <f t="shared" si="4"/>
        <v>160328.94736842107</v>
      </c>
      <c r="D32" s="127">
        <f t="shared" si="5"/>
        <v>160328.94736842107</v>
      </c>
      <c r="E32" s="83">
        <f t="shared" si="6"/>
        <v>160328.94736842107</v>
      </c>
      <c r="F32" s="83">
        <f t="shared" si="0"/>
        <v>0</v>
      </c>
      <c r="G32" s="128">
        <f t="shared" si="1"/>
        <v>12826315.789473685</v>
      </c>
    </row>
    <row r="33" spans="1:7" ht="12.75">
      <c r="A33" s="65">
        <f t="shared" si="2"/>
        <v>14</v>
      </c>
      <c r="B33" s="83">
        <f t="shared" si="3"/>
        <v>12826315.789473685</v>
      </c>
      <c r="C33" s="127">
        <f t="shared" si="4"/>
        <v>160328.94736842107</v>
      </c>
      <c r="D33" s="127">
        <f t="shared" si="5"/>
        <v>160328.94736842107</v>
      </c>
      <c r="E33" s="83">
        <f t="shared" si="6"/>
        <v>160328.94736842107</v>
      </c>
      <c r="F33" s="83">
        <f t="shared" si="0"/>
        <v>0</v>
      </c>
      <c r="G33" s="128">
        <f t="shared" si="1"/>
        <v>12826315.789473685</v>
      </c>
    </row>
    <row r="34" spans="1:7" ht="12.75">
      <c r="A34" s="65">
        <f t="shared" si="2"/>
        <v>15</v>
      </c>
      <c r="B34" s="83">
        <f t="shared" si="3"/>
        <v>12826315.789473685</v>
      </c>
      <c r="C34" s="127">
        <f t="shared" si="4"/>
        <v>160328.94736842107</v>
      </c>
      <c r="D34" s="127">
        <f t="shared" si="5"/>
        <v>160328.94736842107</v>
      </c>
      <c r="E34" s="83">
        <f t="shared" si="6"/>
        <v>160328.94736842107</v>
      </c>
      <c r="F34" s="83">
        <f t="shared" si="0"/>
        <v>0</v>
      </c>
      <c r="G34" s="128">
        <f t="shared" si="1"/>
        <v>12826315.789473685</v>
      </c>
    </row>
    <row r="35" spans="1:7" ht="12.75">
      <c r="A35" s="65">
        <f t="shared" si="2"/>
        <v>16</v>
      </c>
      <c r="B35" s="83">
        <f t="shared" si="3"/>
        <v>12826315.789473685</v>
      </c>
      <c r="C35" s="127">
        <f t="shared" si="4"/>
        <v>160328.94736842107</v>
      </c>
      <c r="D35" s="127">
        <f t="shared" si="5"/>
        <v>160328.94736842107</v>
      </c>
      <c r="E35" s="83">
        <f t="shared" si="6"/>
        <v>160328.94736842107</v>
      </c>
      <c r="F35" s="83">
        <f t="shared" si="0"/>
        <v>0</v>
      </c>
      <c r="G35" s="128">
        <f t="shared" si="1"/>
        <v>12826315.789473685</v>
      </c>
    </row>
    <row r="36" spans="1:7" ht="12.75">
      <c r="A36" s="65">
        <f t="shared" si="2"/>
        <v>17</v>
      </c>
      <c r="B36" s="83">
        <f t="shared" si="3"/>
        <v>12826315.789473685</v>
      </c>
      <c r="C36" s="127">
        <f t="shared" si="4"/>
        <v>160328.94736842107</v>
      </c>
      <c r="D36" s="127">
        <f t="shared" si="5"/>
        <v>160328.94736842107</v>
      </c>
      <c r="E36" s="83">
        <f t="shared" si="6"/>
        <v>160328.94736842107</v>
      </c>
      <c r="F36" s="83">
        <f t="shared" si="0"/>
        <v>0</v>
      </c>
      <c r="G36" s="128">
        <f t="shared" si="1"/>
        <v>12826315.789473685</v>
      </c>
    </row>
    <row r="37" spans="1:7" ht="12.75">
      <c r="A37" s="65">
        <f t="shared" si="2"/>
        <v>18</v>
      </c>
      <c r="B37" s="83">
        <f t="shared" si="3"/>
        <v>12826315.789473685</v>
      </c>
      <c r="C37" s="127">
        <f t="shared" si="4"/>
        <v>160328.94736842107</v>
      </c>
      <c r="D37" s="127">
        <f t="shared" si="5"/>
        <v>160328.94736842107</v>
      </c>
      <c r="E37" s="83">
        <f t="shared" si="6"/>
        <v>160328.94736842107</v>
      </c>
      <c r="F37" s="83">
        <f t="shared" si="0"/>
        <v>0</v>
      </c>
      <c r="G37" s="128">
        <f t="shared" si="1"/>
        <v>12826315.789473685</v>
      </c>
    </row>
    <row r="38" spans="1:7" ht="12.75">
      <c r="A38" s="65">
        <f t="shared" si="2"/>
        <v>19</v>
      </c>
      <c r="B38" s="83">
        <f t="shared" si="3"/>
        <v>12826315.789473685</v>
      </c>
      <c r="C38" s="127">
        <f t="shared" si="4"/>
        <v>160328.94736842107</v>
      </c>
      <c r="D38" s="127">
        <f t="shared" si="5"/>
        <v>160328.94736842107</v>
      </c>
      <c r="E38" s="83">
        <f t="shared" si="6"/>
        <v>160328.94736842107</v>
      </c>
      <c r="F38" s="83">
        <f t="shared" si="0"/>
        <v>0</v>
      </c>
      <c r="G38" s="128">
        <f t="shared" si="1"/>
        <v>12826315.789473685</v>
      </c>
    </row>
    <row r="39" spans="1:7" ht="12.75">
      <c r="A39" s="65">
        <f t="shared" si="2"/>
        <v>20</v>
      </c>
      <c r="B39" s="83">
        <f t="shared" si="3"/>
        <v>12826315.789473685</v>
      </c>
      <c r="C39" s="127">
        <f t="shared" si="4"/>
        <v>160328.94736842107</v>
      </c>
      <c r="D39" s="127">
        <f t="shared" si="5"/>
        <v>160328.94736842107</v>
      </c>
      <c r="E39" s="83">
        <f t="shared" si="6"/>
        <v>160328.94736842107</v>
      </c>
      <c r="F39" s="83">
        <f t="shared" si="0"/>
        <v>0</v>
      </c>
      <c r="G39" s="128">
        <f t="shared" si="1"/>
        <v>12826315.789473685</v>
      </c>
    </row>
    <row r="40" spans="1:7" ht="12.75">
      <c r="A40" s="65">
        <f t="shared" si="2"/>
        <v>21</v>
      </c>
      <c r="B40" s="83">
        <f t="shared" si="3"/>
        <v>12826315.789473685</v>
      </c>
      <c r="C40" s="127">
        <f t="shared" si="4"/>
        <v>160328.94736842107</v>
      </c>
      <c r="D40" s="127">
        <f t="shared" si="5"/>
        <v>160328.94736842107</v>
      </c>
      <c r="E40" s="83">
        <f t="shared" si="6"/>
        <v>160328.94736842107</v>
      </c>
      <c r="F40" s="83">
        <f t="shared" si="0"/>
        <v>0</v>
      </c>
      <c r="G40" s="128">
        <f t="shared" si="1"/>
        <v>12826315.789473685</v>
      </c>
    </row>
    <row r="41" spans="1:7" ht="12.75">
      <c r="A41" s="65">
        <f t="shared" si="2"/>
        <v>22</v>
      </c>
      <c r="B41" s="83">
        <f t="shared" si="3"/>
        <v>12826315.789473685</v>
      </c>
      <c r="C41" s="127">
        <f t="shared" si="4"/>
        <v>160328.94736842107</v>
      </c>
      <c r="D41" s="127">
        <f t="shared" si="5"/>
        <v>160328.94736842107</v>
      </c>
      <c r="E41" s="83">
        <f t="shared" si="6"/>
        <v>160328.94736842107</v>
      </c>
      <c r="F41" s="83">
        <f t="shared" si="0"/>
        <v>0</v>
      </c>
      <c r="G41" s="128">
        <f t="shared" si="1"/>
        <v>12826315.789473685</v>
      </c>
    </row>
    <row r="42" spans="1:7" ht="12.75">
      <c r="A42" s="65">
        <f t="shared" si="2"/>
        <v>23</v>
      </c>
      <c r="B42" s="83">
        <f t="shared" si="3"/>
        <v>12826315.789473685</v>
      </c>
      <c r="C42" s="127">
        <f t="shared" si="4"/>
        <v>160328.94736842107</v>
      </c>
      <c r="D42" s="127">
        <f t="shared" si="5"/>
        <v>160328.94736842107</v>
      </c>
      <c r="E42" s="83">
        <f t="shared" si="6"/>
        <v>160328.94736842107</v>
      </c>
      <c r="F42" s="83">
        <f t="shared" si="0"/>
        <v>0</v>
      </c>
      <c r="G42" s="128">
        <f t="shared" si="1"/>
        <v>12826315.789473685</v>
      </c>
    </row>
    <row r="43" spans="1:7" ht="13.5" thickBot="1">
      <c r="A43" s="65">
        <f t="shared" si="2"/>
        <v>24</v>
      </c>
      <c r="B43" s="83">
        <f t="shared" si="3"/>
        <v>12826315.789473685</v>
      </c>
      <c r="C43" s="127">
        <f t="shared" si="4"/>
        <v>12986644.736842105</v>
      </c>
      <c r="D43" s="127">
        <f t="shared" si="5"/>
        <v>12986644.736842105</v>
      </c>
      <c r="E43" s="83">
        <f t="shared" si="6"/>
        <v>160328.94736842107</v>
      </c>
      <c r="F43" s="83">
        <f t="shared" si="0"/>
        <v>12826315.789473685</v>
      </c>
      <c r="G43" s="128">
        <f t="shared" si="1"/>
        <v>0</v>
      </c>
    </row>
    <row r="44" spans="1:7" ht="12.75" hidden="1">
      <c r="A44" s="65">
        <f t="shared" si="2"/>
        <v>25</v>
      </c>
      <c r="B44" s="83">
        <f t="shared" si="3"/>
        <v>0</v>
      </c>
      <c r="C44" s="127">
        <f t="shared" si="4"/>
        <v>0</v>
      </c>
      <c r="D44" s="127">
        <f t="shared" si="5"/>
        <v>0</v>
      </c>
      <c r="E44" s="83">
        <f t="shared" si="6"/>
        <v>0</v>
      </c>
      <c r="F44" s="83">
        <f t="shared" si="0"/>
        <v>0</v>
      </c>
      <c r="G44" s="128">
        <f t="shared" si="1"/>
        <v>0</v>
      </c>
    </row>
    <row r="45" spans="1:7" ht="12.75" hidden="1">
      <c r="A45" s="65">
        <f t="shared" si="2"/>
        <v>26</v>
      </c>
      <c r="B45" s="83">
        <f t="shared" si="3"/>
        <v>0</v>
      </c>
      <c r="C45" s="127">
        <f t="shared" si="4"/>
        <v>0</v>
      </c>
      <c r="D45" s="127">
        <f t="shared" si="5"/>
        <v>0</v>
      </c>
      <c r="E45" s="83">
        <f t="shared" si="6"/>
        <v>0</v>
      </c>
      <c r="F45" s="83">
        <f t="shared" si="0"/>
        <v>0</v>
      </c>
      <c r="G45" s="128">
        <f t="shared" si="1"/>
        <v>0</v>
      </c>
    </row>
    <row r="46" spans="1:7" ht="12.75" hidden="1">
      <c r="A46" s="65">
        <f t="shared" si="2"/>
        <v>27</v>
      </c>
      <c r="B46" s="83">
        <f t="shared" si="3"/>
        <v>0</v>
      </c>
      <c r="C46" s="127">
        <f t="shared" si="4"/>
        <v>0</v>
      </c>
      <c r="D46" s="127">
        <f t="shared" si="5"/>
        <v>0</v>
      </c>
      <c r="E46" s="83">
        <f t="shared" si="6"/>
        <v>0</v>
      </c>
      <c r="F46" s="83">
        <f t="shared" si="0"/>
        <v>0</v>
      </c>
      <c r="G46" s="128">
        <f t="shared" si="1"/>
        <v>0</v>
      </c>
    </row>
    <row r="47" spans="1:7" ht="12.75" hidden="1">
      <c r="A47" s="65">
        <f t="shared" si="2"/>
        <v>28</v>
      </c>
      <c r="B47" s="83">
        <f t="shared" si="3"/>
        <v>0</v>
      </c>
      <c r="C47" s="127">
        <f t="shared" si="4"/>
        <v>0</v>
      </c>
      <c r="D47" s="127">
        <f t="shared" si="5"/>
        <v>0</v>
      </c>
      <c r="E47" s="83">
        <f t="shared" si="6"/>
        <v>0</v>
      </c>
      <c r="F47" s="83">
        <f t="shared" si="0"/>
        <v>0</v>
      </c>
      <c r="G47" s="128">
        <f t="shared" si="1"/>
        <v>0</v>
      </c>
    </row>
    <row r="48" spans="1:7" ht="12.75" hidden="1">
      <c r="A48" s="65">
        <f t="shared" si="2"/>
        <v>29</v>
      </c>
      <c r="B48" s="83">
        <f t="shared" si="3"/>
        <v>0</v>
      </c>
      <c r="C48" s="127">
        <f t="shared" si="4"/>
        <v>0</v>
      </c>
      <c r="D48" s="127">
        <f t="shared" si="5"/>
        <v>0</v>
      </c>
      <c r="E48" s="83">
        <f t="shared" si="6"/>
        <v>0</v>
      </c>
      <c r="F48" s="83">
        <f t="shared" si="0"/>
        <v>0</v>
      </c>
      <c r="G48" s="128">
        <f t="shared" si="1"/>
        <v>0</v>
      </c>
    </row>
    <row r="49" spans="1:7" ht="12.75" hidden="1">
      <c r="A49" s="65">
        <f t="shared" si="2"/>
        <v>30</v>
      </c>
      <c r="B49" s="83">
        <f t="shared" si="3"/>
        <v>0</v>
      </c>
      <c r="C49" s="127">
        <f t="shared" si="4"/>
        <v>0</v>
      </c>
      <c r="D49" s="127">
        <f t="shared" si="5"/>
        <v>0</v>
      </c>
      <c r="E49" s="83">
        <f t="shared" si="6"/>
        <v>0</v>
      </c>
      <c r="F49" s="83">
        <f t="shared" si="0"/>
        <v>0</v>
      </c>
      <c r="G49" s="128">
        <f t="shared" si="1"/>
        <v>0</v>
      </c>
    </row>
    <row r="50" spans="1:7" ht="12.75" hidden="1">
      <c r="A50" s="65">
        <f t="shared" si="2"/>
        <v>31</v>
      </c>
      <c r="B50" s="83">
        <f t="shared" si="3"/>
        <v>0</v>
      </c>
      <c r="C50" s="127">
        <f t="shared" si="4"/>
        <v>0</v>
      </c>
      <c r="D50" s="127">
        <f t="shared" si="5"/>
        <v>0</v>
      </c>
      <c r="E50" s="83">
        <f t="shared" si="6"/>
        <v>0</v>
      </c>
      <c r="F50" s="83">
        <f t="shared" si="0"/>
        <v>0</v>
      </c>
      <c r="G50" s="128">
        <f t="shared" si="1"/>
        <v>0</v>
      </c>
    </row>
    <row r="51" spans="1:7" ht="12.75" hidden="1">
      <c r="A51" s="65">
        <f t="shared" si="2"/>
        <v>32</v>
      </c>
      <c r="B51" s="83">
        <f t="shared" si="3"/>
        <v>0</v>
      </c>
      <c r="C51" s="127">
        <f t="shared" si="4"/>
        <v>0</v>
      </c>
      <c r="D51" s="127">
        <f t="shared" si="5"/>
        <v>0</v>
      </c>
      <c r="E51" s="83">
        <f t="shared" si="6"/>
        <v>0</v>
      </c>
      <c r="F51" s="83">
        <f t="shared" si="0"/>
        <v>0</v>
      </c>
      <c r="G51" s="128">
        <f t="shared" si="1"/>
        <v>0</v>
      </c>
    </row>
    <row r="52" spans="1:7" ht="12.75" hidden="1">
      <c r="A52" s="65">
        <f t="shared" si="2"/>
        <v>33</v>
      </c>
      <c r="B52" s="83">
        <f t="shared" si="3"/>
        <v>0</v>
      </c>
      <c r="C52" s="127">
        <f t="shared" si="4"/>
        <v>0</v>
      </c>
      <c r="D52" s="127">
        <f t="shared" si="5"/>
        <v>0</v>
      </c>
      <c r="E52" s="83">
        <f t="shared" si="6"/>
        <v>0</v>
      </c>
      <c r="F52" s="83">
        <f t="shared" si="0"/>
        <v>0</v>
      </c>
      <c r="G52" s="128">
        <f t="shared" si="1"/>
        <v>0</v>
      </c>
    </row>
    <row r="53" spans="1:7" ht="12.75" hidden="1">
      <c r="A53" s="65">
        <f t="shared" si="2"/>
        <v>34</v>
      </c>
      <c r="B53" s="83">
        <f t="shared" si="3"/>
        <v>0</v>
      </c>
      <c r="C53" s="127">
        <f t="shared" si="4"/>
        <v>0</v>
      </c>
      <c r="D53" s="127">
        <f t="shared" si="5"/>
        <v>0</v>
      </c>
      <c r="E53" s="83">
        <f t="shared" si="6"/>
        <v>0</v>
      </c>
      <c r="F53" s="83">
        <f t="shared" si="0"/>
        <v>0</v>
      </c>
      <c r="G53" s="128">
        <f t="shared" si="1"/>
        <v>0</v>
      </c>
    </row>
    <row r="54" spans="1:7" ht="12.75" hidden="1">
      <c r="A54" s="65">
        <f t="shared" si="2"/>
        <v>35</v>
      </c>
      <c r="B54" s="83">
        <f t="shared" si="3"/>
        <v>0</v>
      </c>
      <c r="C54" s="127">
        <f t="shared" si="4"/>
        <v>0</v>
      </c>
      <c r="D54" s="127">
        <f t="shared" si="5"/>
        <v>0</v>
      </c>
      <c r="E54" s="83">
        <f t="shared" si="6"/>
        <v>0</v>
      </c>
      <c r="F54" s="83">
        <f t="shared" si="0"/>
        <v>0</v>
      </c>
      <c r="G54" s="128">
        <f t="shared" si="1"/>
        <v>0</v>
      </c>
    </row>
    <row r="55" spans="1:7" ht="12.75" hidden="1">
      <c r="A55" s="65">
        <f t="shared" si="2"/>
        <v>36</v>
      </c>
      <c r="B55" s="83">
        <f t="shared" si="3"/>
        <v>0</v>
      </c>
      <c r="C55" s="127">
        <f t="shared" si="4"/>
        <v>0</v>
      </c>
      <c r="D55" s="127">
        <f t="shared" si="5"/>
        <v>0</v>
      </c>
      <c r="E55" s="83">
        <f t="shared" si="6"/>
        <v>0</v>
      </c>
      <c r="F55" s="83">
        <f t="shared" si="0"/>
        <v>0</v>
      </c>
      <c r="G55" s="128">
        <f t="shared" si="1"/>
        <v>0</v>
      </c>
    </row>
    <row r="56" spans="1:7" ht="12.75" hidden="1">
      <c r="A56" s="65">
        <f t="shared" si="2"/>
        <v>37</v>
      </c>
      <c r="B56" s="83">
        <f t="shared" si="3"/>
        <v>0</v>
      </c>
      <c r="C56" s="127">
        <f t="shared" si="4"/>
        <v>0</v>
      </c>
      <c r="D56" s="127">
        <f t="shared" si="5"/>
        <v>0</v>
      </c>
      <c r="E56" s="83">
        <f t="shared" si="6"/>
        <v>0</v>
      </c>
      <c r="F56" s="83">
        <f t="shared" si="0"/>
        <v>0</v>
      </c>
      <c r="G56" s="128">
        <f t="shared" si="1"/>
        <v>0</v>
      </c>
    </row>
    <row r="57" spans="1:7" ht="12.75" hidden="1">
      <c r="A57" s="65">
        <f t="shared" si="2"/>
        <v>38</v>
      </c>
      <c r="B57" s="83">
        <f t="shared" si="3"/>
        <v>0</v>
      </c>
      <c r="C57" s="127">
        <f t="shared" si="4"/>
        <v>0</v>
      </c>
      <c r="D57" s="127">
        <f t="shared" si="5"/>
        <v>0</v>
      </c>
      <c r="E57" s="83">
        <f t="shared" si="6"/>
        <v>0</v>
      </c>
      <c r="F57" s="83">
        <f t="shared" si="0"/>
        <v>0</v>
      </c>
      <c r="G57" s="128">
        <f t="shared" si="1"/>
        <v>0</v>
      </c>
    </row>
    <row r="58" spans="1:7" ht="12.75" hidden="1">
      <c r="A58" s="65">
        <f t="shared" si="2"/>
        <v>39</v>
      </c>
      <c r="B58" s="83">
        <f t="shared" si="3"/>
        <v>0</v>
      </c>
      <c r="C58" s="127">
        <f t="shared" si="4"/>
        <v>0</v>
      </c>
      <c r="D58" s="127">
        <f t="shared" si="5"/>
        <v>0</v>
      </c>
      <c r="E58" s="83">
        <f t="shared" si="6"/>
        <v>0</v>
      </c>
      <c r="F58" s="83">
        <f t="shared" si="0"/>
        <v>0</v>
      </c>
      <c r="G58" s="128">
        <f t="shared" si="1"/>
        <v>0</v>
      </c>
    </row>
    <row r="59" spans="1:7" ht="13.5" hidden="1" thickBot="1">
      <c r="A59" s="65">
        <f t="shared" si="2"/>
        <v>40</v>
      </c>
      <c r="B59" s="83">
        <f t="shared" si="3"/>
        <v>0</v>
      </c>
      <c r="C59" s="127">
        <f t="shared" si="4"/>
        <v>0</v>
      </c>
      <c r="D59" s="127">
        <f t="shared" si="5"/>
        <v>0</v>
      </c>
      <c r="E59" s="83">
        <f t="shared" si="6"/>
        <v>0</v>
      </c>
      <c r="F59" s="83">
        <f t="shared" si="0"/>
        <v>0</v>
      </c>
      <c r="G59" s="128">
        <f t="shared" si="1"/>
        <v>0</v>
      </c>
    </row>
    <row r="60" spans="1:7" ht="13.5" hidden="1" thickBot="1">
      <c r="A60" s="65">
        <f t="shared" si="2"/>
        <v>41</v>
      </c>
      <c r="B60" s="83">
        <f t="shared" si="3"/>
        <v>0</v>
      </c>
      <c r="C60" s="127">
        <f t="shared" si="4"/>
        <v>0</v>
      </c>
      <c r="D60" s="127">
        <f t="shared" si="5"/>
        <v>0</v>
      </c>
      <c r="E60" s="83">
        <f t="shared" si="6"/>
        <v>0</v>
      </c>
      <c r="F60" s="83">
        <f t="shared" si="0"/>
        <v>0</v>
      </c>
      <c r="G60" s="128">
        <f t="shared" si="1"/>
        <v>0</v>
      </c>
    </row>
    <row r="61" spans="1:7" ht="13.5" hidden="1" thickBot="1">
      <c r="A61" s="65">
        <f t="shared" si="2"/>
        <v>42</v>
      </c>
      <c r="B61" s="83">
        <f t="shared" si="3"/>
        <v>0</v>
      </c>
      <c r="C61" s="127">
        <f t="shared" si="4"/>
        <v>0</v>
      </c>
      <c r="D61" s="127">
        <f t="shared" si="5"/>
        <v>0</v>
      </c>
      <c r="E61" s="83">
        <f t="shared" si="6"/>
        <v>0</v>
      </c>
      <c r="F61" s="83">
        <f t="shared" si="0"/>
        <v>0</v>
      </c>
      <c r="G61" s="128">
        <f t="shared" si="1"/>
        <v>0</v>
      </c>
    </row>
    <row r="62" spans="1:7" ht="13.5" hidden="1" thickBot="1">
      <c r="A62" s="65">
        <f t="shared" si="2"/>
        <v>43</v>
      </c>
      <c r="B62" s="83">
        <f t="shared" si="3"/>
        <v>0</v>
      </c>
      <c r="C62" s="127">
        <f t="shared" si="4"/>
        <v>0</v>
      </c>
      <c r="D62" s="127">
        <f t="shared" si="5"/>
        <v>0</v>
      </c>
      <c r="E62" s="83">
        <f t="shared" si="6"/>
        <v>0</v>
      </c>
      <c r="F62" s="83">
        <f t="shared" si="0"/>
        <v>0</v>
      </c>
      <c r="G62" s="128">
        <f t="shared" si="1"/>
        <v>0</v>
      </c>
    </row>
    <row r="63" spans="1:7" ht="13.5" hidden="1" thickBot="1">
      <c r="A63" s="65">
        <f t="shared" si="2"/>
        <v>44</v>
      </c>
      <c r="B63" s="83">
        <f t="shared" si="3"/>
        <v>0</v>
      </c>
      <c r="C63" s="127">
        <f t="shared" si="4"/>
        <v>0</v>
      </c>
      <c r="D63" s="127">
        <f t="shared" si="5"/>
        <v>0</v>
      </c>
      <c r="E63" s="83">
        <f t="shared" si="6"/>
        <v>0</v>
      </c>
      <c r="F63" s="83">
        <f t="shared" si="0"/>
        <v>0</v>
      </c>
      <c r="G63" s="128">
        <f t="shared" si="1"/>
        <v>0</v>
      </c>
    </row>
    <row r="64" spans="1:7" ht="13.5" hidden="1" thickBot="1">
      <c r="A64" s="65">
        <f t="shared" si="2"/>
        <v>45</v>
      </c>
      <c r="B64" s="83">
        <f t="shared" si="3"/>
        <v>0</v>
      </c>
      <c r="C64" s="127">
        <f t="shared" si="4"/>
        <v>0</v>
      </c>
      <c r="D64" s="127">
        <f t="shared" si="5"/>
        <v>0</v>
      </c>
      <c r="E64" s="83">
        <f t="shared" si="6"/>
        <v>0</v>
      </c>
      <c r="F64" s="83">
        <f t="shared" si="0"/>
        <v>0</v>
      </c>
      <c r="G64" s="128">
        <f t="shared" si="1"/>
        <v>0</v>
      </c>
    </row>
    <row r="65" spans="1:7" ht="13.5" hidden="1" thickBot="1">
      <c r="A65" s="65">
        <f t="shared" si="2"/>
        <v>46</v>
      </c>
      <c r="B65" s="83">
        <f t="shared" si="3"/>
        <v>0</v>
      </c>
      <c r="C65" s="127">
        <f t="shared" si="4"/>
        <v>0</v>
      </c>
      <c r="D65" s="127">
        <f t="shared" si="5"/>
        <v>0</v>
      </c>
      <c r="E65" s="83">
        <f t="shared" si="6"/>
        <v>0</v>
      </c>
      <c r="F65" s="83">
        <f t="shared" si="0"/>
        <v>0</v>
      </c>
      <c r="G65" s="128">
        <f t="shared" si="1"/>
        <v>0</v>
      </c>
    </row>
    <row r="66" spans="1:7" ht="13.5" hidden="1" thickBot="1">
      <c r="A66" s="65">
        <f t="shared" si="2"/>
        <v>47</v>
      </c>
      <c r="B66" s="83">
        <f t="shared" si="3"/>
        <v>0</v>
      </c>
      <c r="C66" s="127">
        <f t="shared" si="4"/>
        <v>0</v>
      </c>
      <c r="D66" s="127">
        <f t="shared" si="5"/>
        <v>0</v>
      </c>
      <c r="E66" s="83">
        <f t="shared" si="6"/>
        <v>0</v>
      </c>
      <c r="F66" s="83">
        <f t="shared" si="0"/>
        <v>0</v>
      </c>
      <c r="G66" s="128">
        <f t="shared" si="1"/>
        <v>0</v>
      </c>
    </row>
    <row r="67" spans="1:7" ht="13.5" hidden="1" thickBot="1">
      <c r="A67" s="65">
        <f t="shared" si="2"/>
        <v>48</v>
      </c>
      <c r="B67" s="83">
        <f t="shared" si="3"/>
        <v>0</v>
      </c>
      <c r="C67" s="127">
        <f t="shared" si="4"/>
        <v>0</v>
      </c>
      <c r="D67" s="127">
        <f t="shared" si="5"/>
        <v>0</v>
      </c>
      <c r="E67" s="83">
        <f t="shared" si="6"/>
        <v>0</v>
      </c>
      <c r="F67" s="83">
        <f t="shared" si="0"/>
        <v>0</v>
      </c>
      <c r="G67" s="128">
        <f t="shared" si="1"/>
        <v>0</v>
      </c>
    </row>
    <row r="68" spans="1:7" ht="13.5" hidden="1" thickBot="1">
      <c r="A68" s="65">
        <f t="shared" si="2"/>
        <v>49</v>
      </c>
      <c r="B68" s="83">
        <f t="shared" si="3"/>
        <v>0</v>
      </c>
      <c r="C68" s="127">
        <f t="shared" si="4"/>
        <v>0</v>
      </c>
      <c r="D68" s="127">
        <f t="shared" si="5"/>
        <v>0</v>
      </c>
      <c r="E68" s="83">
        <f t="shared" si="6"/>
        <v>0</v>
      </c>
      <c r="F68" s="83">
        <f t="shared" si="0"/>
        <v>0</v>
      </c>
      <c r="G68" s="128">
        <f t="shared" si="1"/>
        <v>0</v>
      </c>
    </row>
    <row r="69" spans="1:7" ht="13.5" hidden="1" thickBot="1">
      <c r="A69" s="65">
        <f t="shared" si="2"/>
        <v>50</v>
      </c>
      <c r="B69" s="83">
        <f t="shared" si="3"/>
        <v>0</v>
      </c>
      <c r="C69" s="127">
        <f t="shared" si="4"/>
        <v>0</v>
      </c>
      <c r="D69" s="127">
        <f t="shared" si="5"/>
        <v>0</v>
      </c>
      <c r="E69" s="83">
        <f t="shared" si="6"/>
        <v>0</v>
      </c>
      <c r="F69" s="83">
        <f t="shared" si="0"/>
        <v>0</v>
      </c>
      <c r="G69" s="128">
        <f t="shared" si="1"/>
        <v>0</v>
      </c>
    </row>
    <row r="70" spans="1:7" ht="13.5" hidden="1" thickBot="1">
      <c r="A70" s="65">
        <f t="shared" si="2"/>
        <v>51</v>
      </c>
      <c r="B70" s="83">
        <f t="shared" si="3"/>
        <v>0</v>
      </c>
      <c r="C70" s="127">
        <f t="shared" si="4"/>
        <v>0</v>
      </c>
      <c r="D70" s="127">
        <f t="shared" si="5"/>
        <v>0</v>
      </c>
      <c r="E70" s="83">
        <f t="shared" si="6"/>
        <v>0</v>
      </c>
      <c r="F70" s="83">
        <f t="shared" si="0"/>
        <v>0</v>
      </c>
      <c r="G70" s="128">
        <f t="shared" si="1"/>
        <v>0</v>
      </c>
    </row>
    <row r="71" spans="1:7" ht="13.5" hidden="1" thickBot="1">
      <c r="A71" s="65">
        <f t="shared" si="2"/>
        <v>52</v>
      </c>
      <c r="B71" s="83">
        <f t="shared" si="3"/>
        <v>0</v>
      </c>
      <c r="C71" s="127">
        <f t="shared" si="4"/>
        <v>0</v>
      </c>
      <c r="D71" s="127">
        <f t="shared" si="5"/>
        <v>0</v>
      </c>
      <c r="E71" s="83">
        <f t="shared" si="6"/>
        <v>0</v>
      </c>
      <c r="F71" s="83">
        <f t="shared" si="0"/>
        <v>0</v>
      </c>
      <c r="G71" s="128">
        <f t="shared" si="1"/>
        <v>0</v>
      </c>
    </row>
    <row r="72" spans="1:7" ht="13.5" hidden="1" thickBot="1">
      <c r="A72" s="65">
        <f t="shared" si="2"/>
        <v>53</v>
      </c>
      <c r="B72" s="83">
        <f t="shared" si="3"/>
        <v>0</v>
      </c>
      <c r="C72" s="127">
        <f t="shared" si="4"/>
        <v>0</v>
      </c>
      <c r="D72" s="127">
        <f t="shared" si="5"/>
        <v>0</v>
      </c>
      <c r="E72" s="83">
        <f t="shared" si="6"/>
        <v>0</v>
      </c>
      <c r="F72" s="83">
        <f t="shared" si="0"/>
        <v>0</v>
      </c>
      <c r="G72" s="128">
        <f t="shared" si="1"/>
        <v>0</v>
      </c>
    </row>
    <row r="73" spans="1:7" ht="13.5" hidden="1" thickBot="1">
      <c r="A73" s="65">
        <f t="shared" si="2"/>
        <v>54</v>
      </c>
      <c r="B73" s="83">
        <f t="shared" si="3"/>
        <v>0</v>
      </c>
      <c r="C73" s="127">
        <f t="shared" si="4"/>
        <v>0</v>
      </c>
      <c r="D73" s="127">
        <f t="shared" si="5"/>
        <v>0</v>
      </c>
      <c r="E73" s="83">
        <f t="shared" si="6"/>
        <v>0</v>
      </c>
      <c r="F73" s="83">
        <f t="shared" si="0"/>
        <v>0</v>
      </c>
      <c r="G73" s="128">
        <f t="shared" si="1"/>
        <v>0</v>
      </c>
    </row>
    <row r="74" spans="1:7" ht="13.5" hidden="1" thickBot="1">
      <c r="A74" s="65">
        <f t="shared" si="2"/>
        <v>55</v>
      </c>
      <c r="B74" s="83">
        <f t="shared" si="3"/>
        <v>0</v>
      </c>
      <c r="C74" s="127">
        <f t="shared" si="4"/>
        <v>0</v>
      </c>
      <c r="D74" s="127">
        <f t="shared" si="5"/>
        <v>0</v>
      </c>
      <c r="E74" s="83">
        <f t="shared" si="6"/>
        <v>0</v>
      </c>
      <c r="F74" s="83">
        <f t="shared" si="0"/>
        <v>0</v>
      </c>
      <c r="G74" s="128">
        <f t="shared" si="1"/>
        <v>0</v>
      </c>
    </row>
    <row r="75" spans="1:7" ht="13.5" hidden="1" thickBot="1">
      <c r="A75" s="65">
        <f t="shared" si="2"/>
        <v>56</v>
      </c>
      <c r="B75" s="83">
        <f t="shared" si="3"/>
        <v>0</v>
      </c>
      <c r="C75" s="127">
        <f t="shared" si="4"/>
        <v>0</v>
      </c>
      <c r="D75" s="127">
        <f t="shared" si="5"/>
        <v>0</v>
      </c>
      <c r="E75" s="83">
        <f t="shared" si="6"/>
        <v>0</v>
      </c>
      <c r="F75" s="83">
        <f t="shared" si="0"/>
        <v>0</v>
      </c>
      <c r="G75" s="128">
        <f t="shared" si="1"/>
        <v>0</v>
      </c>
    </row>
    <row r="76" spans="1:7" ht="13.5" hidden="1" thickBot="1">
      <c r="A76" s="65">
        <f t="shared" si="2"/>
        <v>57</v>
      </c>
      <c r="B76" s="83">
        <f t="shared" si="3"/>
        <v>0</v>
      </c>
      <c r="C76" s="127">
        <f t="shared" si="4"/>
        <v>0</v>
      </c>
      <c r="D76" s="127">
        <f t="shared" si="5"/>
        <v>0</v>
      </c>
      <c r="E76" s="83">
        <f t="shared" si="6"/>
        <v>0</v>
      </c>
      <c r="F76" s="83">
        <f t="shared" si="0"/>
        <v>0</v>
      </c>
      <c r="G76" s="128">
        <f t="shared" si="1"/>
        <v>0</v>
      </c>
    </row>
    <row r="77" spans="1:7" ht="13.5" hidden="1" thickBot="1">
      <c r="A77" s="65">
        <f t="shared" si="2"/>
        <v>58</v>
      </c>
      <c r="B77" s="83">
        <f t="shared" si="3"/>
        <v>0</v>
      </c>
      <c r="C77" s="127">
        <f t="shared" si="4"/>
        <v>0</v>
      </c>
      <c r="D77" s="127">
        <f t="shared" si="5"/>
        <v>0</v>
      </c>
      <c r="E77" s="83">
        <f t="shared" si="6"/>
        <v>0</v>
      </c>
      <c r="F77" s="83">
        <f t="shared" si="0"/>
        <v>0</v>
      </c>
      <c r="G77" s="128">
        <f t="shared" si="1"/>
        <v>0</v>
      </c>
    </row>
    <row r="78" spans="1:7" ht="13.5" hidden="1" thickBot="1">
      <c r="A78" s="65">
        <f t="shared" si="2"/>
        <v>59</v>
      </c>
      <c r="B78" s="83">
        <f t="shared" si="3"/>
        <v>0</v>
      </c>
      <c r="C78" s="127">
        <f t="shared" si="4"/>
        <v>0</v>
      </c>
      <c r="D78" s="127">
        <f t="shared" si="5"/>
        <v>0</v>
      </c>
      <c r="E78" s="83">
        <f t="shared" si="6"/>
        <v>0</v>
      </c>
      <c r="F78" s="83">
        <f t="shared" si="0"/>
        <v>0</v>
      </c>
      <c r="G78" s="128">
        <f t="shared" si="1"/>
        <v>0</v>
      </c>
    </row>
    <row r="79" spans="1:7" ht="13.5" hidden="1" thickBot="1">
      <c r="A79" s="65">
        <f t="shared" si="2"/>
        <v>60</v>
      </c>
      <c r="B79" s="83">
        <f t="shared" si="3"/>
        <v>0</v>
      </c>
      <c r="C79" s="127">
        <f t="shared" si="4"/>
        <v>0</v>
      </c>
      <c r="D79" s="127">
        <f t="shared" si="5"/>
        <v>0</v>
      </c>
      <c r="E79" s="83">
        <f t="shared" si="6"/>
        <v>0</v>
      </c>
      <c r="F79" s="83">
        <f t="shared" si="0"/>
        <v>0</v>
      </c>
      <c r="G79" s="128">
        <f t="shared" si="1"/>
        <v>0</v>
      </c>
    </row>
    <row r="80" spans="1:7" ht="13.5" hidden="1" thickBot="1">
      <c r="A80" s="65">
        <f t="shared" si="2"/>
        <v>61</v>
      </c>
      <c r="B80" s="83">
        <f t="shared" si="3"/>
        <v>0</v>
      </c>
      <c r="C80" s="127">
        <f t="shared" si="4"/>
        <v>0</v>
      </c>
      <c r="D80" s="127">
        <f t="shared" si="5"/>
        <v>0</v>
      </c>
      <c r="E80" s="83">
        <f t="shared" si="6"/>
        <v>0</v>
      </c>
      <c r="F80" s="83">
        <f t="shared" si="0"/>
        <v>0</v>
      </c>
      <c r="G80" s="128">
        <f t="shared" si="1"/>
        <v>0</v>
      </c>
    </row>
    <row r="81" spans="1:7" ht="13.5" hidden="1" thickBot="1">
      <c r="A81" s="65">
        <f t="shared" si="2"/>
        <v>62</v>
      </c>
      <c r="B81" s="83">
        <f t="shared" si="3"/>
        <v>0</v>
      </c>
      <c r="C81" s="127">
        <f t="shared" si="4"/>
        <v>0</v>
      </c>
      <c r="D81" s="127">
        <f t="shared" si="5"/>
        <v>0</v>
      </c>
      <c r="E81" s="83">
        <f t="shared" si="6"/>
        <v>0</v>
      </c>
      <c r="F81" s="83">
        <f t="shared" si="0"/>
        <v>0</v>
      </c>
      <c r="G81" s="128">
        <f t="shared" si="1"/>
        <v>0</v>
      </c>
    </row>
    <row r="82" spans="1:7" ht="13.5" hidden="1" thickBot="1">
      <c r="A82" s="65">
        <f t="shared" si="2"/>
        <v>63</v>
      </c>
      <c r="B82" s="83">
        <f t="shared" si="3"/>
        <v>0</v>
      </c>
      <c r="C82" s="127">
        <f t="shared" si="4"/>
        <v>0</v>
      </c>
      <c r="D82" s="127">
        <f t="shared" si="5"/>
        <v>0</v>
      </c>
      <c r="E82" s="83">
        <f t="shared" si="6"/>
        <v>0</v>
      </c>
      <c r="F82" s="83">
        <f t="shared" si="0"/>
        <v>0</v>
      </c>
      <c r="G82" s="128">
        <f t="shared" si="1"/>
        <v>0</v>
      </c>
    </row>
    <row r="83" spans="1:7" ht="13.5" hidden="1" thickBot="1">
      <c r="A83" s="65">
        <f t="shared" si="2"/>
        <v>64</v>
      </c>
      <c r="B83" s="83">
        <f t="shared" si="3"/>
        <v>0</v>
      </c>
      <c r="C83" s="127">
        <f t="shared" si="4"/>
        <v>0</v>
      </c>
      <c r="D83" s="127">
        <f t="shared" si="5"/>
        <v>0</v>
      </c>
      <c r="E83" s="83">
        <f t="shared" si="6"/>
        <v>0</v>
      </c>
      <c r="F83" s="83">
        <f t="shared" si="0"/>
        <v>0</v>
      </c>
      <c r="G83" s="128">
        <f t="shared" si="1"/>
        <v>0</v>
      </c>
    </row>
    <row r="84" spans="1:7" ht="13.5" hidden="1" thickBot="1">
      <c r="A84" s="65">
        <f t="shared" si="2"/>
        <v>65</v>
      </c>
      <c r="B84" s="83">
        <f t="shared" si="3"/>
        <v>0</v>
      </c>
      <c r="C84" s="127">
        <f t="shared" si="4"/>
        <v>0</v>
      </c>
      <c r="D84" s="127">
        <f t="shared" si="5"/>
        <v>0</v>
      </c>
      <c r="E84" s="83">
        <f t="shared" si="6"/>
        <v>0</v>
      </c>
      <c r="F84" s="83">
        <f aca="true" t="shared" si="7" ref="F84:F147">IF(A84=$D$10,$D$2,0)</f>
        <v>0</v>
      </c>
      <c r="G84" s="128">
        <f aca="true" t="shared" si="8" ref="G84:G147">B84-F84</f>
        <v>0</v>
      </c>
    </row>
    <row r="85" spans="1:7" ht="13.5" hidden="1" thickBot="1">
      <c r="A85" s="65">
        <f aca="true" t="shared" si="9" ref="A85:A148">A84+1</f>
        <v>66</v>
      </c>
      <c r="B85" s="83">
        <f aca="true" t="shared" si="10" ref="B85:B148">B84-F84</f>
        <v>0</v>
      </c>
      <c r="C85" s="127">
        <f aca="true" t="shared" si="11" ref="C85:C148">IF(D85=0,0,D85+$D$13)</f>
        <v>0</v>
      </c>
      <c r="D85" s="127">
        <f aca="true" t="shared" si="12" ref="D85:D148">E85+F85</f>
        <v>0</v>
      </c>
      <c r="E85" s="83">
        <f aca="true" t="shared" si="13" ref="E85:E148">IF(B85&gt;0,E84,0)</f>
        <v>0</v>
      </c>
      <c r="F85" s="83">
        <f t="shared" si="7"/>
        <v>0</v>
      </c>
      <c r="G85" s="128">
        <f t="shared" si="8"/>
        <v>0</v>
      </c>
    </row>
    <row r="86" spans="1:7" ht="13.5" hidden="1" thickBot="1">
      <c r="A86" s="65">
        <f t="shared" si="9"/>
        <v>67</v>
      </c>
      <c r="B86" s="83">
        <f t="shared" si="10"/>
        <v>0</v>
      </c>
      <c r="C86" s="127">
        <f t="shared" si="11"/>
        <v>0</v>
      </c>
      <c r="D86" s="127">
        <f t="shared" si="12"/>
        <v>0</v>
      </c>
      <c r="E86" s="83">
        <f t="shared" si="13"/>
        <v>0</v>
      </c>
      <c r="F86" s="83">
        <f t="shared" si="7"/>
        <v>0</v>
      </c>
      <c r="G86" s="128">
        <f t="shared" si="8"/>
        <v>0</v>
      </c>
    </row>
    <row r="87" spans="1:7" ht="13.5" hidden="1" thickBot="1">
      <c r="A87" s="65">
        <f t="shared" si="9"/>
        <v>68</v>
      </c>
      <c r="B87" s="83">
        <f t="shared" si="10"/>
        <v>0</v>
      </c>
      <c r="C87" s="127">
        <f t="shared" si="11"/>
        <v>0</v>
      </c>
      <c r="D87" s="127">
        <f t="shared" si="12"/>
        <v>0</v>
      </c>
      <c r="E87" s="83">
        <f t="shared" si="13"/>
        <v>0</v>
      </c>
      <c r="F87" s="83">
        <f t="shared" si="7"/>
        <v>0</v>
      </c>
      <c r="G87" s="128">
        <f t="shared" si="8"/>
        <v>0</v>
      </c>
    </row>
    <row r="88" spans="1:7" ht="13.5" hidden="1" thickBot="1">
      <c r="A88" s="65">
        <f t="shared" si="9"/>
        <v>69</v>
      </c>
      <c r="B88" s="83">
        <f t="shared" si="10"/>
        <v>0</v>
      </c>
      <c r="C88" s="127">
        <f t="shared" si="11"/>
        <v>0</v>
      </c>
      <c r="D88" s="127">
        <f t="shared" si="12"/>
        <v>0</v>
      </c>
      <c r="E88" s="83">
        <f t="shared" si="13"/>
        <v>0</v>
      </c>
      <c r="F88" s="83">
        <f t="shared" si="7"/>
        <v>0</v>
      </c>
      <c r="G88" s="128">
        <f t="shared" si="8"/>
        <v>0</v>
      </c>
    </row>
    <row r="89" spans="1:7" ht="13.5" hidden="1" thickBot="1">
      <c r="A89" s="65">
        <f t="shared" si="9"/>
        <v>70</v>
      </c>
      <c r="B89" s="83">
        <f t="shared" si="10"/>
        <v>0</v>
      </c>
      <c r="C89" s="127">
        <f t="shared" si="11"/>
        <v>0</v>
      </c>
      <c r="D89" s="127">
        <f t="shared" si="12"/>
        <v>0</v>
      </c>
      <c r="E89" s="83">
        <f t="shared" si="13"/>
        <v>0</v>
      </c>
      <c r="F89" s="83">
        <f t="shared" si="7"/>
        <v>0</v>
      </c>
      <c r="G89" s="128">
        <f t="shared" si="8"/>
        <v>0</v>
      </c>
    </row>
    <row r="90" spans="1:7" ht="13.5" hidden="1" thickBot="1">
      <c r="A90" s="65">
        <f t="shared" si="9"/>
        <v>71</v>
      </c>
      <c r="B90" s="83">
        <f t="shared" si="10"/>
        <v>0</v>
      </c>
      <c r="C90" s="127">
        <f t="shared" si="11"/>
        <v>0</v>
      </c>
      <c r="D90" s="127">
        <f t="shared" si="12"/>
        <v>0</v>
      </c>
      <c r="E90" s="83">
        <f t="shared" si="13"/>
        <v>0</v>
      </c>
      <c r="F90" s="83">
        <f t="shared" si="7"/>
        <v>0</v>
      </c>
      <c r="G90" s="128">
        <f t="shared" si="8"/>
        <v>0</v>
      </c>
    </row>
    <row r="91" spans="1:7" ht="13.5" hidden="1" thickBot="1">
      <c r="A91" s="65">
        <f t="shared" si="9"/>
        <v>72</v>
      </c>
      <c r="B91" s="83">
        <f t="shared" si="10"/>
        <v>0</v>
      </c>
      <c r="C91" s="127">
        <f t="shared" si="11"/>
        <v>0</v>
      </c>
      <c r="D91" s="127">
        <f t="shared" si="12"/>
        <v>0</v>
      </c>
      <c r="E91" s="83">
        <f t="shared" si="13"/>
        <v>0</v>
      </c>
      <c r="F91" s="83">
        <f t="shared" si="7"/>
        <v>0</v>
      </c>
      <c r="G91" s="128">
        <f t="shared" si="8"/>
        <v>0</v>
      </c>
    </row>
    <row r="92" spans="1:7" ht="13.5" hidden="1" thickBot="1">
      <c r="A92" s="65">
        <f t="shared" si="9"/>
        <v>73</v>
      </c>
      <c r="B92" s="83">
        <f t="shared" si="10"/>
        <v>0</v>
      </c>
      <c r="C92" s="127">
        <f t="shared" si="11"/>
        <v>0</v>
      </c>
      <c r="D92" s="127">
        <f t="shared" si="12"/>
        <v>0</v>
      </c>
      <c r="E92" s="83">
        <f t="shared" si="13"/>
        <v>0</v>
      </c>
      <c r="F92" s="83">
        <f t="shared" si="7"/>
        <v>0</v>
      </c>
      <c r="G92" s="128">
        <f t="shared" si="8"/>
        <v>0</v>
      </c>
    </row>
    <row r="93" spans="1:7" ht="13.5" hidden="1" thickBot="1">
      <c r="A93" s="65">
        <f t="shared" si="9"/>
        <v>74</v>
      </c>
      <c r="B93" s="83">
        <f t="shared" si="10"/>
        <v>0</v>
      </c>
      <c r="C93" s="127">
        <f t="shared" si="11"/>
        <v>0</v>
      </c>
      <c r="D93" s="127">
        <f t="shared" si="12"/>
        <v>0</v>
      </c>
      <c r="E93" s="83">
        <f t="shared" si="13"/>
        <v>0</v>
      </c>
      <c r="F93" s="83">
        <f t="shared" si="7"/>
        <v>0</v>
      </c>
      <c r="G93" s="128">
        <f t="shared" si="8"/>
        <v>0</v>
      </c>
    </row>
    <row r="94" spans="1:7" ht="13.5" hidden="1" thickBot="1">
      <c r="A94" s="65">
        <f t="shared" si="9"/>
        <v>75</v>
      </c>
      <c r="B94" s="83">
        <f t="shared" si="10"/>
        <v>0</v>
      </c>
      <c r="C94" s="127">
        <f t="shared" si="11"/>
        <v>0</v>
      </c>
      <c r="D94" s="127">
        <f t="shared" si="12"/>
        <v>0</v>
      </c>
      <c r="E94" s="83">
        <f t="shared" si="13"/>
        <v>0</v>
      </c>
      <c r="F94" s="83">
        <f t="shared" si="7"/>
        <v>0</v>
      </c>
      <c r="G94" s="128">
        <f t="shared" si="8"/>
        <v>0</v>
      </c>
    </row>
    <row r="95" spans="1:7" ht="13.5" hidden="1" thickBot="1">
      <c r="A95" s="65">
        <f t="shared" si="9"/>
        <v>76</v>
      </c>
      <c r="B95" s="83">
        <f t="shared" si="10"/>
        <v>0</v>
      </c>
      <c r="C95" s="127">
        <f t="shared" si="11"/>
        <v>0</v>
      </c>
      <c r="D95" s="127">
        <f t="shared" si="12"/>
        <v>0</v>
      </c>
      <c r="E95" s="83">
        <f t="shared" si="13"/>
        <v>0</v>
      </c>
      <c r="F95" s="83">
        <f t="shared" si="7"/>
        <v>0</v>
      </c>
      <c r="G95" s="128">
        <f t="shared" si="8"/>
        <v>0</v>
      </c>
    </row>
    <row r="96" spans="1:7" ht="13.5" hidden="1" thickBot="1">
      <c r="A96" s="65">
        <f t="shared" si="9"/>
        <v>77</v>
      </c>
      <c r="B96" s="83">
        <f t="shared" si="10"/>
        <v>0</v>
      </c>
      <c r="C96" s="127">
        <f t="shared" si="11"/>
        <v>0</v>
      </c>
      <c r="D96" s="127">
        <f t="shared" si="12"/>
        <v>0</v>
      </c>
      <c r="E96" s="83">
        <f t="shared" si="13"/>
        <v>0</v>
      </c>
      <c r="F96" s="83">
        <f t="shared" si="7"/>
        <v>0</v>
      </c>
      <c r="G96" s="128">
        <f t="shared" si="8"/>
        <v>0</v>
      </c>
    </row>
    <row r="97" spans="1:7" ht="13.5" hidden="1" thickBot="1">
      <c r="A97" s="65">
        <f t="shared" si="9"/>
        <v>78</v>
      </c>
      <c r="B97" s="83">
        <f t="shared" si="10"/>
        <v>0</v>
      </c>
      <c r="C97" s="127">
        <f t="shared" si="11"/>
        <v>0</v>
      </c>
      <c r="D97" s="127">
        <f t="shared" si="12"/>
        <v>0</v>
      </c>
      <c r="E97" s="83">
        <f t="shared" si="13"/>
        <v>0</v>
      </c>
      <c r="F97" s="83">
        <f t="shared" si="7"/>
        <v>0</v>
      </c>
      <c r="G97" s="128">
        <f t="shared" si="8"/>
        <v>0</v>
      </c>
    </row>
    <row r="98" spans="1:7" ht="13.5" hidden="1" thickBot="1">
      <c r="A98" s="65">
        <f t="shared" si="9"/>
        <v>79</v>
      </c>
      <c r="B98" s="83">
        <f t="shared" si="10"/>
        <v>0</v>
      </c>
      <c r="C98" s="127">
        <f t="shared" si="11"/>
        <v>0</v>
      </c>
      <c r="D98" s="127">
        <f t="shared" si="12"/>
        <v>0</v>
      </c>
      <c r="E98" s="83">
        <f t="shared" si="13"/>
        <v>0</v>
      </c>
      <c r="F98" s="83">
        <f t="shared" si="7"/>
        <v>0</v>
      </c>
      <c r="G98" s="128">
        <f t="shared" si="8"/>
        <v>0</v>
      </c>
    </row>
    <row r="99" spans="1:7" ht="13.5" hidden="1" thickBot="1">
      <c r="A99" s="65">
        <f t="shared" si="9"/>
        <v>80</v>
      </c>
      <c r="B99" s="83">
        <f t="shared" si="10"/>
        <v>0</v>
      </c>
      <c r="C99" s="127">
        <f t="shared" si="11"/>
        <v>0</v>
      </c>
      <c r="D99" s="127">
        <f t="shared" si="12"/>
        <v>0</v>
      </c>
      <c r="E99" s="83">
        <f t="shared" si="13"/>
        <v>0</v>
      </c>
      <c r="F99" s="83">
        <f t="shared" si="7"/>
        <v>0</v>
      </c>
      <c r="G99" s="128">
        <f t="shared" si="8"/>
        <v>0</v>
      </c>
    </row>
    <row r="100" spans="1:7" ht="13.5" hidden="1" thickBot="1">
      <c r="A100" s="65">
        <f t="shared" si="9"/>
        <v>81</v>
      </c>
      <c r="B100" s="83">
        <f t="shared" si="10"/>
        <v>0</v>
      </c>
      <c r="C100" s="127">
        <f t="shared" si="11"/>
        <v>0</v>
      </c>
      <c r="D100" s="127">
        <f t="shared" si="12"/>
        <v>0</v>
      </c>
      <c r="E100" s="83">
        <f t="shared" si="13"/>
        <v>0</v>
      </c>
      <c r="F100" s="83">
        <f t="shared" si="7"/>
        <v>0</v>
      </c>
      <c r="G100" s="128">
        <f t="shared" si="8"/>
        <v>0</v>
      </c>
    </row>
    <row r="101" spans="1:7" ht="13.5" hidden="1" thickBot="1">
      <c r="A101" s="65">
        <f t="shared" si="9"/>
        <v>82</v>
      </c>
      <c r="B101" s="83">
        <f t="shared" si="10"/>
        <v>0</v>
      </c>
      <c r="C101" s="127">
        <f t="shared" si="11"/>
        <v>0</v>
      </c>
      <c r="D101" s="127">
        <f t="shared" si="12"/>
        <v>0</v>
      </c>
      <c r="E101" s="83">
        <f t="shared" si="13"/>
        <v>0</v>
      </c>
      <c r="F101" s="83">
        <f t="shared" si="7"/>
        <v>0</v>
      </c>
      <c r="G101" s="128">
        <f t="shared" si="8"/>
        <v>0</v>
      </c>
    </row>
    <row r="102" spans="1:7" ht="13.5" hidden="1" thickBot="1">
      <c r="A102" s="65">
        <f t="shared" si="9"/>
        <v>83</v>
      </c>
      <c r="B102" s="83">
        <f t="shared" si="10"/>
        <v>0</v>
      </c>
      <c r="C102" s="127">
        <f t="shared" si="11"/>
        <v>0</v>
      </c>
      <c r="D102" s="127">
        <f t="shared" si="12"/>
        <v>0</v>
      </c>
      <c r="E102" s="83">
        <f t="shared" si="13"/>
        <v>0</v>
      </c>
      <c r="F102" s="83">
        <f t="shared" si="7"/>
        <v>0</v>
      </c>
      <c r="G102" s="128">
        <f t="shared" si="8"/>
        <v>0</v>
      </c>
    </row>
    <row r="103" spans="1:7" ht="13.5" hidden="1" thickBot="1">
      <c r="A103" s="65">
        <f t="shared" si="9"/>
        <v>84</v>
      </c>
      <c r="B103" s="83">
        <f t="shared" si="10"/>
        <v>0</v>
      </c>
      <c r="C103" s="127">
        <f t="shared" si="11"/>
        <v>0</v>
      </c>
      <c r="D103" s="127">
        <f t="shared" si="12"/>
        <v>0</v>
      </c>
      <c r="E103" s="83">
        <f t="shared" si="13"/>
        <v>0</v>
      </c>
      <c r="F103" s="83">
        <f t="shared" si="7"/>
        <v>0</v>
      </c>
      <c r="G103" s="128">
        <f t="shared" si="8"/>
        <v>0</v>
      </c>
    </row>
    <row r="104" spans="1:7" ht="13.5" hidden="1" thickBot="1">
      <c r="A104" s="65">
        <f t="shared" si="9"/>
        <v>85</v>
      </c>
      <c r="B104" s="83">
        <f t="shared" si="10"/>
        <v>0</v>
      </c>
      <c r="C104" s="127">
        <f t="shared" si="11"/>
        <v>0</v>
      </c>
      <c r="D104" s="127">
        <f t="shared" si="12"/>
        <v>0</v>
      </c>
      <c r="E104" s="83">
        <f t="shared" si="13"/>
        <v>0</v>
      </c>
      <c r="F104" s="83">
        <f t="shared" si="7"/>
        <v>0</v>
      </c>
      <c r="G104" s="128">
        <f t="shared" si="8"/>
        <v>0</v>
      </c>
    </row>
    <row r="105" spans="1:7" ht="13.5" hidden="1" thickBot="1">
      <c r="A105" s="65">
        <f t="shared" si="9"/>
        <v>86</v>
      </c>
      <c r="B105" s="83">
        <f t="shared" si="10"/>
        <v>0</v>
      </c>
      <c r="C105" s="127">
        <f t="shared" si="11"/>
        <v>0</v>
      </c>
      <c r="D105" s="127">
        <f t="shared" si="12"/>
        <v>0</v>
      </c>
      <c r="E105" s="83">
        <f t="shared" si="13"/>
        <v>0</v>
      </c>
      <c r="F105" s="83">
        <f t="shared" si="7"/>
        <v>0</v>
      </c>
      <c r="G105" s="128">
        <f t="shared" si="8"/>
        <v>0</v>
      </c>
    </row>
    <row r="106" spans="1:7" ht="13.5" hidden="1" thickBot="1">
      <c r="A106" s="65">
        <f t="shared" si="9"/>
        <v>87</v>
      </c>
      <c r="B106" s="83">
        <f t="shared" si="10"/>
        <v>0</v>
      </c>
      <c r="C106" s="127">
        <f t="shared" si="11"/>
        <v>0</v>
      </c>
      <c r="D106" s="127">
        <f t="shared" si="12"/>
        <v>0</v>
      </c>
      <c r="E106" s="83">
        <f t="shared" si="13"/>
        <v>0</v>
      </c>
      <c r="F106" s="83">
        <f t="shared" si="7"/>
        <v>0</v>
      </c>
      <c r="G106" s="128">
        <f t="shared" si="8"/>
        <v>0</v>
      </c>
    </row>
    <row r="107" spans="1:7" ht="13.5" hidden="1" thickBot="1">
      <c r="A107" s="65">
        <f t="shared" si="9"/>
        <v>88</v>
      </c>
      <c r="B107" s="83">
        <f t="shared" si="10"/>
        <v>0</v>
      </c>
      <c r="C107" s="127">
        <f t="shared" si="11"/>
        <v>0</v>
      </c>
      <c r="D107" s="127">
        <f t="shared" si="12"/>
        <v>0</v>
      </c>
      <c r="E107" s="83">
        <f t="shared" si="13"/>
        <v>0</v>
      </c>
      <c r="F107" s="83">
        <f t="shared" si="7"/>
        <v>0</v>
      </c>
      <c r="G107" s="128">
        <f t="shared" si="8"/>
        <v>0</v>
      </c>
    </row>
    <row r="108" spans="1:7" ht="13.5" hidden="1" thickBot="1">
      <c r="A108" s="65">
        <f t="shared" si="9"/>
        <v>89</v>
      </c>
      <c r="B108" s="83">
        <f t="shared" si="10"/>
        <v>0</v>
      </c>
      <c r="C108" s="127">
        <f t="shared" si="11"/>
        <v>0</v>
      </c>
      <c r="D108" s="127">
        <f t="shared" si="12"/>
        <v>0</v>
      </c>
      <c r="E108" s="83">
        <f t="shared" si="13"/>
        <v>0</v>
      </c>
      <c r="F108" s="83">
        <f t="shared" si="7"/>
        <v>0</v>
      </c>
      <c r="G108" s="128">
        <f t="shared" si="8"/>
        <v>0</v>
      </c>
    </row>
    <row r="109" spans="1:7" ht="13.5" hidden="1" thickBot="1">
      <c r="A109" s="65">
        <f t="shared" si="9"/>
        <v>90</v>
      </c>
      <c r="B109" s="83">
        <f t="shared" si="10"/>
        <v>0</v>
      </c>
      <c r="C109" s="127">
        <f t="shared" si="11"/>
        <v>0</v>
      </c>
      <c r="D109" s="127">
        <f t="shared" si="12"/>
        <v>0</v>
      </c>
      <c r="E109" s="83">
        <f t="shared" si="13"/>
        <v>0</v>
      </c>
      <c r="F109" s="83">
        <f t="shared" si="7"/>
        <v>0</v>
      </c>
      <c r="G109" s="128">
        <f t="shared" si="8"/>
        <v>0</v>
      </c>
    </row>
    <row r="110" spans="1:7" ht="13.5" hidden="1" thickBot="1">
      <c r="A110" s="65">
        <f t="shared" si="9"/>
        <v>91</v>
      </c>
      <c r="B110" s="83">
        <f t="shared" si="10"/>
        <v>0</v>
      </c>
      <c r="C110" s="127">
        <f t="shared" si="11"/>
        <v>0</v>
      </c>
      <c r="D110" s="127">
        <f t="shared" si="12"/>
        <v>0</v>
      </c>
      <c r="E110" s="83">
        <f t="shared" si="13"/>
        <v>0</v>
      </c>
      <c r="F110" s="83">
        <f t="shared" si="7"/>
        <v>0</v>
      </c>
      <c r="G110" s="128">
        <f t="shared" si="8"/>
        <v>0</v>
      </c>
    </row>
    <row r="111" spans="1:7" ht="13.5" hidden="1" thickBot="1">
      <c r="A111" s="65">
        <f t="shared" si="9"/>
        <v>92</v>
      </c>
      <c r="B111" s="83">
        <f t="shared" si="10"/>
        <v>0</v>
      </c>
      <c r="C111" s="127">
        <f t="shared" si="11"/>
        <v>0</v>
      </c>
      <c r="D111" s="127">
        <f t="shared" si="12"/>
        <v>0</v>
      </c>
      <c r="E111" s="83">
        <f t="shared" si="13"/>
        <v>0</v>
      </c>
      <c r="F111" s="83">
        <f t="shared" si="7"/>
        <v>0</v>
      </c>
      <c r="G111" s="128">
        <f t="shared" si="8"/>
        <v>0</v>
      </c>
    </row>
    <row r="112" spans="1:7" ht="13.5" hidden="1" thickBot="1">
      <c r="A112" s="65">
        <f t="shared" si="9"/>
        <v>93</v>
      </c>
      <c r="B112" s="83">
        <f t="shared" si="10"/>
        <v>0</v>
      </c>
      <c r="C112" s="127">
        <f t="shared" si="11"/>
        <v>0</v>
      </c>
      <c r="D112" s="127">
        <f t="shared" si="12"/>
        <v>0</v>
      </c>
      <c r="E112" s="83">
        <f t="shared" si="13"/>
        <v>0</v>
      </c>
      <c r="F112" s="83">
        <f t="shared" si="7"/>
        <v>0</v>
      </c>
      <c r="G112" s="128">
        <f t="shared" si="8"/>
        <v>0</v>
      </c>
    </row>
    <row r="113" spans="1:7" ht="13.5" hidden="1" thickBot="1">
      <c r="A113" s="65">
        <f t="shared" si="9"/>
        <v>94</v>
      </c>
      <c r="B113" s="83">
        <f t="shared" si="10"/>
        <v>0</v>
      </c>
      <c r="C113" s="127">
        <f t="shared" si="11"/>
        <v>0</v>
      </c>
      <c r="D113" s="127">
        <f t="shared" si="12"/>
        <v>0</v>
      </c>
      <c r="E113" s="83">
        <f t="shared" si="13"/>
        <v>0</v>
      </c>
      <c r="F113" s="83">
        <f t="shared" si="7"/>
        <v>0</v>
      </c>
      <c r="G113" s="128">
        <f t="shared" si="8"/>
        <v>0</v>
      </c>
    </row>
    <row r="114" spans="1:7" ht="13.5" hidden="1" thickBot="1">
      <c r="A114" s="65">
        <f t="shared" si="9"/>
        <v>95</v>
      </c>
      <c r="B114" s="83">
        <f t="shared" si="10"/>
        <v>0</v>
      </c>
      <c r="C114" s="127">
        <f t="shared" si="11"/>
        <v>0</v>
      </c>
      <c r="D114" s="127">
        <f t="shared" si="12"/>
        <v>0</v>
      </c>
      <c r="E114" s="83">
        <f t="shared" si="13"/>
        <v>0</v>
      </c>
      <c r="F114" s="83">
        <f t="shared" si="7"/>
        <v>0</v>
      </c>
      <c r="G114" s="128">
        <f t="shared" si="8"/>
        <v>0</v>
      </c>
    </row>
    <row r="115" spans="1:7" ht="13.5" hidden="1" thickBot="1">
      <c r="A115" s="65">
        <f t="shared" si="9"/>
        <v>96</v>
      </c>
      <c r="B115" s="83">
        <f t="shared" si="10"/>
        <v>0</v>
      </c>
      <c r="C115" s="127">
        <f t="shared" si="11"/>
        <v>0</v>
      </c>
      <c r="D115" s="127">
        <f t="shared" si="12"/>
        <v>0</v>
      </c>
      <c r="E115" s="83">
        <f t="shared" si="13"/>
        <v>0</v>
      </c>
      <c r="F115" s="83">
        <f t="shared" si="7"/>
        <v>0</v>
      </c>
      <c r="G115" s="128">
        <f t="shared" si="8"/>
        <v>0</v>
      </c>
    </row>
    <row r="116" spans="1:7" ht="13.5" hidden="1" thickBot="1">
      <c r="A116" s="65">
        <f t="shared" si="9"/>
        <v>97</v>
      </c>
      <c r="B116" s="83">
        <f t="shared" si="10"/>
        <v>0</v>
      </c>
      <c r="C116" s="127">
        <f t="shared" si="11"/>
        <v>0</v>
      </c>
      <c r="D116" s="127">
        <f t="shared" si="12"/>
        <v>0</v>
      </c>
      <c r="E116" s="83">
        <f t="shared" si="13"/>
        <v>0</v>
      </c>
      <c r="F116" s="83">
        <f t="shared" si="7"/>
        <v>0</v>
      </c>
      <c r="G116" s="128">
        <f t="shared" si="8"/>
        <v>0</v>
      </c>
    </row>
    <row r="117" spans="1:7" ht="13.5" hidden="1" thickBot="1">
      <c r="A117" s="65">
        <f t="shared" si="9"/>
        <v>98</v>
      </c>
      <c r="B117" s="83">
        <f t="shared" si="10"/>
        <v>0</v>
      </c>
      <c r="C117" s="127">
        <f t="shared" si="11"/>
        <v>0</v>
      </c>
      <c r="D117" s="127">
        <f t="shared" si="12"/>
        <v>0</v>
      </c>
      <c r="E117" s="83">
        <f t="shared" si="13"/>
        <v>0</v>
      </c>
      <c r="F117" s="83">
        <f t="shared" si="7"/>
        <v>0</v>
      </c>
      <c r="G117" s="128">
        <f t="shared" si="8"/>
        <v>0</v>
      </c>
    </row>
    <row r="118" spans="1:7" ht="13.5" hidden="1" thickBot="1">
      <c r="A118" s="65">
        <f t="shared" si="9"/>
        <v>99</v>
      </c>
      <c r="B118" s="83">
        <f t="shared" si="10"/>
        <v>0</v>
      </c>
      <c r="C118" s="127">
        <f t="shared" si="11"/>
        <v>0</v>
      </c>
      <c r="D118" s="127">
        <f t="shared" si="12"/>
        <v>0</v>
      </c>
      <c r="E118" s="83">
        <f t="shared" si="13"/>
        <v>0</v>
      </c>
      <c r="F118" s="83">
        <f t="shared" si="7"/>
        <v>0</v>
      </c>
      <c r="G118" s="128">
        <f t="shared" si="8"/>
        <v>0</v>
      </c>
    </row>
    <row r="119" spans="1:7" ht="13.5" hidden="1" thickBot="1">
      <c r="A119" s="65">
        <f t="shared" si="9"/>
        <v>100</v>
      </c>
      <c r="B119" s="83">
        <f t="shared" si="10"/>
        <v>0</v>
      </c>
      <c r="C119" s="127">
        <f t="shared" si="11"/>
        <v>0</v>
      </c>
      <c r="D119" s="127">
        <f t="shared" si="12"/>
        <v>0</v>
      </c>
      <c r="E119" s="83">
        <f t="shared" si="13"/>
        <v>0</v>
      </c>
      <c r="F119" s="83">
        <f t="shared" si="7"/>
        <v>0</v>
      </c>
      <c r="G119" s="128">
        <f t="shared" si="8"/>
        <v>0</v>
      </c>
    </row>
    <row r="120" spans="1:7" ht="13.5" hidden="1" thickBot="1">
      <c r="A120" s="65">
        <f t="shared" si="9"/>
        <v>101</v>
      </c>
      <c r="B120" s="83">
        <f t="shared" si="10"/>
        <v>0</v>
      </c>
      <c r="C120" s="127">
        <f t="shared" si="11"/>
        <v>0</v>
      </c>
      <c r="D120" s="127">
        <f t="shared" si="12"/>
        <v>0</v>
      </c>
      <c r="E120" s="83">
        <f t="shared" si="13"/>
        <v>0</v>
      </c>
      <c r="F120" s="83">
        <f t="shared" si="7"/>
        <v>0</v>
      </c>
      <c r="G120" s="128">
        <f t="shared" si="8"/>
        <v>0</v>
      </c>
    </row>
    <row r="121" spans="1:7" ht="13.5" hidden="1" thickBot="1">
      <c r="A121" s="65">
        <f t="shared" si="9"/>
        <v>102</v>
      </c>
      <c r="B121" s="83">
        <f t="shared" si="10"/>
        <v>0</v>
      </c>
      <c r="C121" s="127">
        <f t="shared" si="11"/>
        <v>0</v>
      </c>
      <c r="D121" s="127">
        <f t="shared" si="12"/>
        <v>0</v>
      </c>
      <c r="E121" s="83">
        <f t="shared" si="13"/>
        <v>0</v>
      </c>
      <c r="F121" s="83">
        <f t="shared" si="7"/>
        <v>0</v>
      </c>
      <c r="G121" s="128">
        <f t="shared" si="8"/>
        <v>0</v>
      </c>
    </row>
    <row r="122" spans="1:7" ht="13.5" hidden="1" thickBot="1">
      <c r="A122" s="65">
        <f t="shared" si="9"/>
        <v>103</v>
      </c>
      <c r="B122" s="83">
        <f t="shared" si="10"/>
        <v>0</v>
      </c>
      <c r="C122" s="127">
        <f t="shared" si="11"/>
        <v>0</v>
      </c>
      <c r="D122" s="127">
        <f t="shared" si="12"/>
        <v>0</v>
      </c>
      <c r="E122" s="83">
        <f t="shared" si="13"/>
        <v>0</v>
      </c>
      <c r="F122" s="83">
        <f t="shared" si="7"/>
        <v>0</v>
      </c>
      <c r="G122" s="128">
        <f t="shared" si="8"/>
        <v>0</v>
      </c>
    </row>
    <row r="123" spans="1:7" ht="13.5" hidden="1" thickBot="1">
      <c r="A123" s="65">
        <f t="shared" si="9"/>
        <v>104</v>
      </c>
      <c r="B123" s="83">
        <f t="shared" si="10"/>
        <v>0</v>
      </c>
      <c r="C123" s="127">
        <f t="shared" si="11"/>
        <v>0</v>
      </c>
      <c r="D123" s="127">
        <f t="shared" si="12"/>
        <v>0</v>
      </c>
      <c r="E123" s="83">
        <f t="shared" si="13"/>
        <v>0</v>
      </c>
      <c r="F123" s="83">
        <f t="shared" si="7"/>
        <v>0</v>
      </c>
      <c r="G123" s="128">
        <f t="shared" si="8"/>
        <v>0</v>
      </c>
    </row>
    <row r="124" spans="1:7" ht="13.5" hidden="1" thickBot="1">
      <c r="A124" s="65">
        <f t="shared" si="9"/>
        <v>105</v>
      </c>
      <c r="B124" s="83">
        <f t="shared" si="10"/>
        <v>0</v>
      </c>
      <c r="C124" s="127">
        <f t="shared" si="11"/>
        <v>0</v>
      </c>
      <c r="D124" s="127">
        <f t="shared" si="12"/>
        <v>0</v>
      </c>
      <c r="E124" s="83">
        <f t="shared" si="13"/>
        <v>0</v>
      </c>
      <c r="F124" s="83">
        <f t="shared" si="7"/>
        <v>0</v>
      </c>
      <c r="G124" s="128">
        <f t="shared" si="8"/>
        <v>0</v>
      </c>
    </row>
    <row r="125" spans="1:7" ht="13.5" hidden="1" thickBot="1">
      <c r="A125" s="65">
        <f t="shared" si="9"/>
        <v>106</v>
      </c>
      <c r="B125" s="83">
        <f t="shared" si="10"/>
        <v>0</v>
      </c>
      <c r="C125" s="127">
        <f t="shared" si="11"/>
        <v>0</v>
      </c>
      <c r="D125" s="127">
        <f t="shared" si="12"/>
        <v>0</v>
      </c>
      <c r="E125" s="83">
        <f t="shared" si="13"/>
        <v>0</v>
      </c>
      <c r="F125" s="83">
        <f t="shared" si="7"/>
        <v>0</v>
      </c>
      <c r="G125" s="128">
        <f t="shared" si="8"/>
        <v>0</v>
      </c>
    </row>
    <row r="126" spans="1:7" ht="13.5" hidden="1" thickBot="1">
      <c r="A126" s="65">
        <f t="shared" si="9"/>
        <v>107</v>
      </c>
      <c r="B126" s="83">
        <f t="shared" si="10"/>
        <v>0</v>
      </c>
      <c r="C126" s="127">
        <f t="shared" si="11"/>
        <v>0</v>
      </c>
      <c r="D126" s="127">
        <f t="shared" si="12"/>
        <v>0</v>
      </c>
      <c r="E126" s="83">
        <f t="shared" si="13"/>
        <v>0</v>
      </c>
      <c r="F126" s="83">
        <f t="shared" si="7"/>
        <v>0</v>
      </c>
      <c r="G126" s="128">
        <f t="shared" si="8"/>
        <v>0</v>
      </c>
    </row>
    <row r="127" spans="1:7" ht="13.5" hidden="1" thickBot="1">
      <c r="A127" s="65">
        <f t="shared" si="9"/>
        <v>108</v>
      </c>
      <c r="B127" s="83">
        <f t="shared" si="10"/>
        <v>0</v>
      </c>
      <c r="C127" s="127">
        <f t="shared" si="11"/>
        <v>0</v>
      </c>
      <c r="D127" s="127">
        <f t="shared" si="12"/>
        <v>0</v>
      </c>
      <c r="E127" s="83">
        <f t="shared" si="13"/>
        <v>0</v>
      </c>
      <c r="F127" s="83">
        <f t="shared" si="7"/>
        <v>0</v>
      </c>
      <c r="G127" s="128">
        <f t="shared" si="8"/>
        <v>0</v>
      </c>
    </row>
    <row r="128" spans="1:7" ht="13.5" hidden="1" thickBot="1">
      <c r="A128" s="65">
        <f t="shared" si="9"/>
        <v>109</v>
      </c>
      <c r="B128" s="83">
        <f t="shared" si="10"/>
        <v>0</v>
      </c>
      <c r="C128" s="127">
        <f t="shared" si="11"/>
        <v>0</v>
      </c>
      <c r="D128" s="127">
        <f t="shared" si="12"/>
        <v>0</v>
      </c>
      <c r="E128" s="83">
        <f t="shared" si="13"/>
        <v>0</v>
      </c>
      <c r="F128" s="83">
        <f t="shared" si="7"/>
        <v>0</v>
      </c>
      <c r="G128" s="128">
        <f t="shared" si="8"/>
        <v>0</v>
      </c>
    </row>
    <row r="129" spans="1:7" ht="13.5" hidden="1" thickBot="1">
      <c r="A129" s="65">
        <f t="shared" si="9"/>
        <v>110</v>
      </c>
      <c r="B129" s="83">
        <f t="shared" si="10"/>
        <v>0</v>
      </c>
      <c r="C129" s="127">
        <f t="shared" si="11"/>
        <v>0</v>
      </c>
      <c r="D129" s="127">
        <f t="shared" si="12"/>
        <v>0</v>
      </c>
      <c r="E129" s="83">
        <f t="shared" si="13"/>
        <v>0</v>
      </c>
      <c r="F129" s="83">
        <f t="shared" si="7"/>
        <v>0</v>
      </c>
      <c r="G129" s="128">
        <f t="shared" si="8"/>
        <v>0</v>
      </c>
    </row>
    <row r="130" spans="1:7" ht="13.5" hidden="1" thickBot="1">
      <c r="A130" s="65">
        <f t="shared" si="9"/>
        <v>111</v>
      </c>
      <c r="B130" s="83">
        <f t="shared" si="10"/>
        <v>0</v>
      </c>
      <c r="C130" s="127">
        <f t="shared" si="11"/>
        <v>0</v>
      </c>
      <c r="D130" s="127">
        <f t="shared" si="12"/>
        <v>0</v>
      </c>
      <c r="E130" s="83">
        <f t="shared" si="13"/>
        <v>0</v>
      </c>
      <c r="F130" s="83">
        <f t="shared" si="7"/>
        <v>0</v>
      </c>
      <c r="G130" s="128">
        <f t="shared" si="8"/>
        <v>0</v>
      </c>
    </row>
    <row r="131" spans="1:7" ht="13.5" hidden="1" thickBot="1">
      <c r="A131" s="65">
        <f t="shared" si="9"/>
        <v>112</v>
      </c>
      <c r="B131" s="83">
        <f t="shared" si="10"/>
        <v>0</v>
      </c>
      <c r="C131" s="127">
        <f t="shared" si="11"/>
        <v>0</v>
      </c>
      <c r="D131" s="127">
        <f t="shared" si="12"/>
        <v>0</v>
      </c>
      <c r="E131" s="83">
        <f t="shared" si="13"/>
        <v>0</v>
      </c>
      <c r="F131" s="83">
        <f t="shared" si="7"/>
        <v>0</v>
      </c>
      <c r="G131" s="128">
        <f t="shared" si="8"/>
        <v>0</v>
      </c>
    </row>
    <row r="132" spans="1:7" ht="13.5" hidden="1" thickBot="1">
      <c r="A132" s="65">
        <f t="shared" si="9"/>
        <v>113</v>
      </c>
      <c r="B132" s="83">
        <f t="shared" si="10"/>
        <v>0</v>
      </c>
      <c r="C132" s="127">
        <f t="shared" si="11"/>
        <v>0</v>
      </c>
      <c r="D132" s="127">
        <f t="shared" si="12"/>
        <v>0</v>
      </c>
      <c r="E132" s="83">
        <f t="shared" si="13"/>
        <v>0</v>
      </c>
      <c r="F132" s="83">
        <f t="shared" si="7"/>
        <v>0</v>
      </c>
      <c r="G132" s="128">
        <f t="shared" si="8"/>
        <v>0</v>
      </c>
    </row>
    <row r="133" spans="1:7" ht="13.5" hidden="1" thickBot="1">
      <c r="A133" s="65">
        <f t="shared" si="9"/>
        <v>114</v>
      </c>
      <c r="B133" s="83">
        <f t="shared" si="10"/>
        <v>0</v>
      </c>
      <c r="C133" s="127">
        <f t="shared" si="11"/>
        <v>0</v>
      </c>
      <c r="D133" s="127">
        <f t="shared" si="12"/>
        <v>0</v>
      </c>
      <c r="E133" s="83">
        <f t="shared" si="13"/>
        <v>0</v>
      </c>
      <c r="F133" s="83">
        <f t="shared" si="7"/>
        <v>0</v>
      </c>
      <c r="G133" s="128">
        <f t="shared" si="8"/>
        <v>0</v>
      </c>
    </row>
    <row r="134" spans="1:7" ht="13.5" hidden="1" thickBot="1">
      <c r="A134" s="65">
        <f t="shared" si="9"/>
        <v>115</v>
      </c>
      <c r="B134" s="83">
        <f t="shared" si="10"/>
        <v>0</v>
      </c>
      <c r="C134" s="127">
        <f t="shared" si="11"/>
        <v>0</v>
      </c>
      <c r="D134" s="127">
        <f t="shared" si="12"/>
        <v>0</v>
      </c>
      <c r="E134" s="83">
        <f t="shared" si="13"/>
        <v>0</v>
      </c>
      <c r="F134" s="83">
        <f t="shared" si="7"/>
        <v>0</v>
      </c>
      <c r="G134" s="128">
        <f t="shared" si="8"/>
        <v>0</v>
      </c>
    </row>
    <row r="135" spans="1:7" ht="13.5" hidden="1" thickBot="1">
      <c r="A135" s="65">
        <f t="shared" si="9"/>
        <v>116</v>
      </c>
      <c r="B135" s="83">
        <f t="shared" si="10"/>
        <v>0</v>
      </c>
      <c r="C135" s="127">
        <f t="shared" si="11"/>
        <v>0</v>
      </c>
      <c r="D135" s="127">
        <f t="shared" si="12"/>
        <v>0</v>
      </c>
      <c r="E135" s="83">
        <f t="shared" si="13"/>
        <v>0</v>
      </c>
      <c r="F135" s="83">
        <f t="shared" si="7"/>
        <v>0</v>
      </c>
      <c r="G135" s="128">
        <f t="shared" si="8"/>
        <v>0</v>
      </c>
    </row>
    <row r="136" spans="1:7" ht="13.5" hidden="1" thickBot="1">
      <c r="A136" s="65">
        <f t="shared" si="9"/>
        <v>117</v>
      </c>
      <c r="B136" s="83">
        <f t="shared" si="10"/>
        <v>0</v>
      </c>
      <c r="C136" s="127">
        <f t="shared" si="11"/>
        <v>0</v>
      </c>
      <c r="D136" s="127">
        <f t="shared" si="12"/>
        <v>0</v>
      </c>
      <c r="E136" s="83">
        <f t="shared" si="13"/>
        <v>0</v>
      </c>
      <c r="F136" s="83">
        <f t="shared" si="7"/>
        <v>0</v>
      </c>
      <c r="G136" s="128">
        <f t="shared" si="8"/>
        <v>0</v>
      </c>
    </row>
    <row r="137" spans="1:7" ht="13.5" hidden="1" thickBot="1">
      <c r="A137" s="65">
        <f t="shared" si="9"/>
        <v>118</v>
      </c>
      <c r="B137" s="83">
        <f t="shared" si="10"/>
        <v>0</v>
      </c>
      <c r="C137" s="127">
        <f t="shared" si="11"/>
        <v>0</v>
      </c>
      <c r="D137" s="127">
        <f t="shared" si="12"/>
        <v>0</v>
      </c>
      <c r="E137" s="83">
        <f t="shared" si="13"/>
        <v>0</v>
      </c>
      <c r="F137" s="83">
        <f t="shared" si="7"/>
        <v>0</v>
      </c>
      <c r="G137" s="128">
        <f t="shared" si="8"/>
        <v>0</v>
      </c>
    </row>
    <row r="138" spans="1:7" ht="13.5" hidden="1" thickBot="1">
      <c r="A138" s="65">
        <f t="shared" si="9"/>
        <v>119</v>
      </c>
      <c r="B138" s="83">
        <f t="shared" si="10"/>
        <v>0</v>
      </c>
      <c r="C138" s="127">
        <f t="shared" si="11"/>
        <v>0</v>
      </c>
      <c r="D138" s="127">
        <f t="shared" si="12"/>
        <v>0</v>
      </c>
      <c r="E138" s="83">
        <f t="shared" si="13"/>
        <v>0</v>
      </c>
      <c r="F138" s="83">
        <f t="shared" si="7"/>
        <v>0</v>
      </c>
      <c r="G138" s="128">
        <f t="shared" si="8"/>
        <v>0</v>
      </c>
    </row>
    <row r="139" spans="1:7" ht="13.5" hidden="1" thickBot="1">
      <c r="A139" s="65">
        <f t="shared" si="9"/>
        <v>120</v>
      </c>
      <c r="B139" s="83">
        <f t="shared" si="10"/>
        <v>0</v>
      </c>
      <c r="C139" s="127">
        <f t="shared" si="11"/>
        <v>0</v>
      </c>
      <c r="D139" s="127">
        <f t="shared" si="12"/>
        <v>0</v>
      </c>
      <c r="E139" s="83">
        <f t="shared" si="13"/>
        <v>0</v>
      </c>
      <c r="F139" s="83">
        <f t="shared" si="7"/>
        <v>0</v>
      </c>
      <c r="G139" s="128">
        <f t="shared" si="8"/>
        <v>0</v>
      </c>
    </row>
    <row r="140" spans="1:7" ht="13.5" hidden="1" thickBot="1">
      <c r="A140" s="65">
        <f t="shared" si="9"/>
        <v>121</v>
      </c>
      <c r="B140" s="83">
        <f t="shared" si="10"/>
        <v>0</v>
      </c>
      <c r="C140" s="127">
        <f t="shared" si="11"/>
        <v>0</v>
      </c>
      <c r="D140" s="127">
        <f t="shared" si="12"/>
        <v>0</v>
      </c>
      <c r="E140" s="83">
        <f t="shared" si="13"/>
        <v>0</v>
      </c>
      <c r="F140" s="83">
        <f t="shared" si="7"/>
        <v>0</v>
      </c>
      <c r="G140" s="128">
        <f t="shared" si="8"/>
        <v>0</v>
      </c>
    </row>
    <row r="141" spans="1:7" ht="13.5" hidden="1" thickBot="1">
      <c r="A141" s="65">
        <f t="shared" si="9"/>
        <v>122</v>
      </c>
      <c r="B141" s="83">
        <f t="shared" si="10"/>
        <v>0</v>
      </c>
      <c r="C141" s="127">
        <f t="shared" si="11"/>
        <v>0</v>
      </c>
      <c r="D141" s="127">
        <f t="shared" si="12"/>
        <v>0</v>
      </c>
      <c r="E141" s="83">
        <f t="shared" si="13"/>
        <v>0</v>
      </c>
      <c r="F141" s="83">
        <f t="shared" si="7"/>
        <v>0</v>
      </c>
      <c r="G141" s="128">
        <f t="shared" si="8"/>
        <v>0</v>
      </c>
    </row>
    <row r="142" spans="1:7" ht="13.5" hidden="1" thickBot="1">
      <c r="A142" s="65">
        <f t="shared" si="9"/>
        <v>123</v>
      </c>
      <c r="B142" s="83">
        <f t="shared" si="10"/>
        <v>0</v>
      </c>
      <c r="C142" s="127">
        <f t="shared" si="11"/>
        <v>0</v>
      </c>
      <c r="D142" s="127">
        <f t="shared" si="12"/>
        <v>0</v>
      </c>
      <c r="E142" s="83">
        <f t="shared" si="13"/>
        <v>0</v>
      </c>
      <c r="F142" s="83">
        <f t="shared" si="7"/>
        <v>0</v>
      </c>
      <c r="G142" s="128">
        <f t="shared" si="8"/>
        <v>0</v>
      </c>
    </row>
    <row r="143" spans="1:7" ht="13.5" hidden="1" thickBot="1">
      <c r="A143" s="65">
        <f t="shared" si="9"/>
        <v>124</v>
      </c>
      <c r="B143" s="83">
        <f t="shared" si="10"/>
        <v>0</v>
      </c>
      <c r="C143" s="127">
        <f t="shared" si="11"/>
        <v>0</v>
      </c>
      <c r="D143" s="127">
        <f t="shared" si="12"/>
        <v>0</v>
      </c>
      <c r="E143" s="83">
        <f t="shared" si="13"/>
        <v>0</v>
      </c>
      <c r="F143" s="83">
        <f t="shared" si="7"/>
        <v>0</v>
      </c>
      <c r="G143" s="128">
        <f t="shared" si="8"/>
        <v>0</v>
      </c>
    </row>
    <row r="144" spans="1:7" ht="13.5" hidden="1" thickBot="1">
      <c r="A144" s="65">
        <f t="shared" si="9"/>
        <v>125</v>
      </c>
      <c r="B144" s="83">
        <f t="shared" si="10"/>
        <v>0</v>
      </c>
      <c r="C144" s="127">
        <f t="shared" si="11"/>
        <v>0</v>
      </c>
      <c r="D144" s="127">
        <f t="shared" si="12"/>
        <v>0</v>
      </c>
      <c r="E144" s="83">
        <f t="shared" si="13"/>
        <v>0</v>
      </c>
      <c r="F144" s="83">
        <f t="shared" si="7"/>
        <v>0</v>
      </c>
      <c r="G144" s="128">
        <f t="shared" si="8"/>
        <v>0</v>
      </c>
    </row>
    <row r="145" spans="1:7" ht="13.5" hidden="1" thickBot="1">
      <c r="A145" s="65">
        <f t="shared" si="9"/>
        <v>126</v>
      </c>
      <c r="B145" s="83">
        <f t="shared" si="10"/>
        <v>0</v>
      </c>
      <c r="C145" s="127">
        <f t="shared" si="11"/>
        <v>0</v>
      </c>
      <c r="D145" s="127">
        <f t="shared" si="12"/>
        <v>0</v>
      </c>
      <c r="E145" s="83">
        <f t="shared" si="13"/>
        <v>0</v>
      </c>
      <c r="F145" s="83">
        <f t="shared" si="7"/>
        <v>0</v>
      </c>
      <c r="G145" s="128">
        <f t="shared" si="8"/>
        <v>0</v>
      </c>
    </row>
    <row r="146" spans="1:7" ht="13.5" hidden="1" thickBot="1">
      <c r="A146" s="65">
        <f t="shared" si="9"/>
        <v>127</v>
      </c>
      <c r="B146" s="83">
        <f t="shared" si="10"/>
        <v>0</v>
      </c>
      <c r="C146" s="127">
        <f t="shared" si="11"/>
        <v>0</v>
      </c>
      <c r="D146" s="127">
        <f t="shared" si="12"/>
        <v>0</v>
      </c>
      <c r="E146" s="83">
        <f t="shared" si="13"/>
        <v>0</v>
      </c>
      <c r="F146" s="83">
        <f t="shared" si="7"/>
        <v>0</v>
      </c>
      <c r="G146" s="128">
        <f t="shared" si="8"/>
        <v>0</v>
      </c>
    </row>
    <row r="147" spans="1:7" ht="13.5" hidden="1" thickBot="1">
      <c r="A147" s="65">
        <f t="shared" si="9"/>
        <v>128</v>
      </c>
      <c r="B147" s="83">
        <f t="shared" si="10"/>
        <v>0</v>
      </c>
      <c r="C147" s="127">
        <f t="shared" si="11"/>
        <v>0</v>
      </c>
      <c r="D147" s="127">
        <f t="shared" si="12"/>
        <v>0</v>
      </c>
      <c r="E147" s="83">
        <f t="shared" si="13"/>
        <v>0</v>
      </c>
      <c r="F147" s="83">
        <f t="shared" si="7"/>
        <v>0</v>
      </c>
      <c r="G147" s="128">
        <f t="shared" si="8"/>
        <v>0</v>
      </c>
    </row>
    <row r="148" spans="1:7" ht="13.5" hidden="1" thickBot="1">
      <c r="A148" s="65">
        <f t="shared" si="9"/>
        <v>129</v>
      </c>
      <c r="B148" s="83">
        <f t="shared" si="10"/>
        <v>0</v>
      </c>
      <c r="C148" s="127">
        <f t="shared" si="11"/>
        <v>0</v>
      </c>
      <c r="D148" s="127">
        <f t="shared" si="12"/>
        <v>0</v>
      </c>
      <c r="E148" s="83">
        <f t="shared" si="13"/>
        <v>0</v>
      </c>
      <c r="F148" s="83">
        <f aca="true" t="shared" si="14" ref="F148:F211">IF(A148=$D$10,$D$2,0)</f>
        <v>0</v>
      </c>
      <c r="G148" s="128">
        <f aca="true" t="shared" si="15" ref="G148:G211">B148-F148</f>
        <v>0</v>
      </c>
    </row>
    <row r="149" spans="1:7" ht="13.5" hidden="1" thickBot="1">
      <c r="A149" s="65">
        <f aca="true" t="shared" si="16" ref="A149:A212">A148+1</f>
        <v>130</v>
      </c>
      <c r="B149" s="83">
        <f aca="true" t="shared" si="17" ref="B149:B212">B148-F148</f>
        <v>0</v>
      </c>
      <c r="C149" s="127">
        <f aca="true" t="shared" si="18" ref="C149:C212">IF(D149=0,0,D149+$D$13)</f>
        <v>0</v>
      </c>
      <c r="D149" s="127">
        <f aca="true" t="shared" si="19" ref="D149:D212">E149+F149</f>
        <v>0</v>
      </c>
      <c r="E149" s="83">
        <f aca="true" t="shared" si="20" ref="E149:E212">IF(B149&gt;0,E148,0)</f>
        <v>0</v>
      </c>
      <c r="F149" s="83">
        <f t="shared" si="14"/>
        <v>0</v>
      </c>
      <c r="G149" s="128">
        <f t="shared" si="15"/>
        <v>0</v>
      </c>
    </row>
    <row r="150" spans="1:7" ht="13.5" hidden="1" thickBot="1">
      <c r="A150" s="65">
        <f t="shared" si="16"/>
        <v>131</v>
      </c>
      <c r="B150" s="83">
        <f t="shared" si="17"/>
        <v>0</v>
      </c>
      <c r="C150" s="127">
        <f t="shared" si="18"/>
        <v>0</v>
      </c>
      <c r="D150" s="127">
        <f t="shared" si="19"/>
        <v>0</v>
      </c>
      <c r="E150" s="83">
        <f t="shared" si="20"/>
        <v>0</v>
      </c>
      <c r="F150" s="83">
        <f t="shared" si="14"/>
        <v>0</v>
      </c>
      <c r="G150" s="128">
        <f t="shared" si="15"/>
        <v>0</v>
      </c>
    </row>
    <row r="151" spans="1:7" ht="13.5" hidden="1" thickBot="1">
      <c r="A151" s="65">
        <f t="shared" si="16"/>
        <v>132</v>
      </c>
      <c r="B151" s="83">
        <f t="shared" si="17"/>
        <v>0</v>
      </c>
      <c r="C151" s="127">
        <f t="shared" si="18"/>
        <v>0</v>
      </c>
      <c r="D151" s="127">
        <f t="shared" si="19"/>
        <v>0</v>
      </c>
      <c r="E151" s="83">
        <f t="shared" si="20"/>
        <v>0</v>
      </c>
      <c r="F151" s="83">
        <f t="shared" si="14"/>
        <v>0</v>
      </c>
      <c r="G151" s="128">
        <f t="shared" si="15"/>
        <v>0</v>
      </c>
    </row>
    <row r="152" spans="1:7" ht="13.5" hidden="1" thickBot="1">
      <c r="A152" s="65">
        <f t="shared" si="16"/>
        <v>133</v>
      </c>
      <c r="B152" s="83">
        <f t="shared" si="17"/>
        <v>0</v>
      </c>
      <c r="C152" s="127">
        <f t="shared" si="18"/>
        <v>0</v>
      </c>
      <c r="D152" s="127">
        <f t="shared" si="19"/>
        <v>0</v>
      </c>
      <c r="E152" s="83">
        <f t="shared" si="20"/>
        <v>0</v>
      </c>
      <c r="F152" s="83">
        <f t="shared" si="14"/>
        <v>0</v>
      </c>
      <c r="G152" s="128">
        <f t="shared" si="15"/>
        <v>0</v>
      </c>
    </row>
    <row r="153" spans="1:7" ht="13.5" hidden="1" thickBot="1">
      <c r="A153" s="65">
        <f t="shared" si="16"/>
        <v>134</v>
      </c>
      <c r="B153" s="83">
        <f t="shared" si="17"/>
        <v>0</v>
      </c>
      <c r="C153" s="127">
        <f t="shared" si="18"/>
        <v>0</v>
      </c>
      <c r="D153" s="127">
        <f t="shared" si="19"/>
        <v>0</v>
      </c>
      <c r="E153" s="83">
        <f t="shared" si="20"/>
        <v>0</v>
      </c>
      <c r="F153" s="83">
        <f t="shared" si="14"/>
        <v>0</v>
      </c>
      <c r="G153" s="128">
        <f t="shared" si="15"/>
        <v>0</v>
      </c>
    </row>
    <row r="154" spans="1:7" ht="13.5" hidden="1" thickBot="1">
      <c r="A154" s="65">
        <f t="shared" si="16"/>
        <v>135</v>
      </c>
      <c r="B154" s="83">
        <f t="shared" si="17"/>
        <v>0</v>
      </c>
      <c r="C154" s="127">
        <f t="shared" si="18"/>
        <v>0</v>
      </c>
      <c r="D154" s="127">
        <f t="shared" si="19"/>
        <v>0</v>
      </c>
      <c r="E154" s="83">
        <f t="shared" si="20"/>
        <v>0</v>
      </c>
      <c r="F154" s="83">
        <f t="shared" si="14"/>
        <v>0</v>
      </c>
      <c r="G154" s="128">
        <f t="shared" si="15"/>
        <v>0</v>
      </c>
    </row>
    <row r="155" spans="1:7" ht="13.5" hidden="1" thickBot="1">
      <c r="A155" s="65">
        <f t="shared" si="16"/>
        <v>136</v>
      </c>
      <c r="B155" s="83">
        <f t="shared" si="17"/>
        <v>0</v>
      </c>
      <c r="C155" s="127">
        <f t="shared" si="18"/>
        <v>0</v>
      </c>
      <c r="D155" s="127">
        <f t="shared" si="19"/>
        <v>0</v>
      </c>
      <c r="E155" s="83">
        <f t="shared" si="20"/>
        <v>0</v>
      </c>
      <c r="F155" s="83">
        <f t="shared" si="14"/>
        <v>0</v>
      </c>
      <c r="G155" s="128">
        <f t="shared" si="15"/>
        <v>0</v>
      </c>
    </row>
    <row r="156" spans="1:7" ht="13.5" hidden="1" thickBot="1">
      <c r="A156" s="65">
        <f t="shared" si="16"/>
        <v>137</v>
      </c>
      <c r="B156" s="83">
        <f t="shared" si="17"/>
        <v>0</v>
      </c>
      <c r="C156" s="127">
        <f t="shared" si="18"/>
        <v>0</v>
      </c>
      <c r="D156" s="127">
        <f t="shared" si="19"/>
        <v>0</v>
      </c>
      <c r="E156" s="83">
        <f t="shared" si="20"/>
        <v>0</v>
      </c>
      <c r="F156" s="83">
        <f t="shared" si="14"/>
        <v>0</v>
      </c>
      <c r="G156" s="128">
        <f t="shared" si="15"/>
        <v>0</v>
      </c>
    </row>
    <row r="157" spans="1:7" ht="13.5" hidden="1" thickBot="1">
      <c r="A157" s="65">
        <f t="shared" si="16"/>
        <v>138</v>
      </c>
      <c r="B157" s="83">
        <f t="shared" si="17"/>
        <v>0</v>
      </c>
      <c r="C157" s="127">
        <f t="shared" si="18"/>
        <v>0</v>
      </c>
      <c r="D157" s="127">
        <f t="shared" si="19"/>
        <v>0</v>
      </c>
      <c r="E157" s="83">
        <f t="shared" si="20"/>
        <v>0</v>
      </c>
      <c r="F157" s="83">
        <f t="shared" si="14"/>
        <v>0</v>
      </c>
      <c r="G157" s="128">
        <f t="shared" si="15"/>
        <v>0</v>
      </c>
    </row>
    <row r="158" spans="1:7" ht="13.5" hidden="1" thickBot="1">
      <c r="A158" s="65">
        <f t="shared" si="16"/>
        <v>139</v>
      </c>
      <c r="B158" s="83">
        <f t="shared" si="17"/>
        <v>0</v>
      </c>
      <c r="C158" s="127">
        <f t="shared" si="18"/>
        <v>0</v>
      </c>
      <c r="D158" s="127">
        <f t="shared" si="19"/>
        <v>0</v>
      </c>
      <c r="E158" s="83">
        <f t="shared" si="20"/>
        <v>0</v>
      </c>
      <c r="F158" s="83">
        <f t="shared" si="14"/>
        <v>0</v>
      </c>
      <c r="G158" s="128">
        <f t="shared" si="15"/>
        <v>0</v>
      </c>
    </row>
    <row r="159" spans="1:7" ht="13.5" hidden="1" thickBot="1">
      <c r="A159" s="65">
        <f t="shared" si="16"/>
        <v>140</v>
      </c>
      <c r="B159" s="83">
        <f t="shared" si="17"/>
        <v>0</v>
      </c>
      <c r="C159" s="127">
        <f t="shared" si="18"/>
        <v>0</v>
      </c>
      <c r="D159" s="127">
        <f t="shared" si="19"/>
        <v>0</v>
      </c>
      <c r="E159" s="83">
        <f t="shared" si="20"/>
        <v>0</v>
      </c>
      <c r="F159" s="83">
        <f t="shared" si="14"/>
        <v>0</v>
      </c>
      <c r="G159" s="128">
        <f t="shared" si="15"/>
        <v>0</v>
      </c>
    </row>
    <row r="160" spans="1:7" ht="13.5" hidden="1" thickBot="1">
      <c r="A160" s="65">
        <f t="shared" si="16"/>
        <v>141</v>
      </c>
      <c r="B160" s="83">
        <f t="shared" si="17"/>
        <v>0</v>
      </c>
      <c r="C160" s="127">
        <f t="shared" si="18"/>
        <v>0</v>
      </c>
      <c r="D160" s="127">
        <f t="shared" si="19"/>
        <v>0</v>
      </c>
      <c r="E160" s="83">
        <f t="shared" si="20"/>
        <v>0</v>
      </c>
      <c r="F160" s="83">
        <f t="shared" si="14"/>
        <v>0</v>
      </c>
      <c r="G160" s="128">
        <f t="shared" si="15"/>
        <v>0</v>
      </c>
    </row>
    <row r="161" spans="1:7" ht="13.5" hidden="1" thickBot="1">
      <c r="A161" s="65">
        <f t="shared" si="16"/>
        <v>142</v>
      </c>
      <c r="B161" s="83">
        <f t="shared" si="17"/>
        <v>0</v>
      </c>
      <c r="C161" s="127">
        <f t="shared" si="18"/>
        <v>0</v>
      </c>
      <c r="D161" s="127">
        <f t="shared" si="19"/>
        <v>0</v>
      </c>
      <c r="E161" s="83">
        <f t="shared" si="20"/>
        <v>0</v>
      </c>
      <c r="F161" s="83">
        <f t="shared" si="14"/>
        <v>0</v>
      </c>
      <c r="G161" s="128">
        <f t="shared" si="15"/>
        <v>0</v>
      </c>
    </row>
    <row r="162" spans="1:7" ht="13.5" hidden="1" thickBot="1">
      <c r="A162" s="65">
        <f t="shared" si="16"/>
        <v>143</v>
      </c>
      <c r="B162" s="83">
        <f t="shared" si="17"/>
        <v>0</v>
      </c>
      <c r="C162" s="127">
        <f t="shared" si="18"/>
        <v>0</v>
      </c>
      <c r="D162" s="127">
        <f t="shared" si="19"/>
        <v>0</v>
      </c>
      <c r="E162" s="83">
        <f t="shared" si="20"/>
        <v>0</v>
      </c>
      <c r="F162" s="83">
        <f t="shared" si="14"/>
        <v>0</v>
      </c>
      <c r="G162" s="128">
        <f t="shared" si="15"/>
        <v>0</v>
      </c>
    </row>
    <row r="163" spans="1:7" ht="13.5" hidden="1" thickBot="1">
      <c r="A163" s="65">
        <f t="shared" si="16"/>
        <v>144</v>
      </c>
      <c r="B163" s="83">
        <f t="shared" si="17"/>
        <v>0</v>
      </c>
      <c r="C163" s="127">
        <f t="shared" si="18"/>
        <v>0</v>
      </c>
      <c r="D163" s="127">
        <f t="shared" si="19"/>
        <v>0</v>
      </c>
      <c r="E163" s="83">
        <f t="shared" si="20"/>
        <v>0</v>
      </c>
      <c r="F163" s="83">
        <f t="shared" si="14"/>
        <v>0</v>
      </c>
      <c r="G163" s="128">
        <f t="shared" si="15"/>
        <v>0</v>
      </c>
    </row>
    <row r="164" spans="1:7" ht="13.5" hidden="1" thickBot="1">
      <c r="A164" s="65">
        <f t="shared" si="16"/>
        <v>145</v>
      </c>
      <c r="B164" s="83">
        <f t="shared" si="17"/>
        <v>0</v>
      </c>
      <c r="C164" s="127">
        <f t="shared" si="18"/>
        <v>0</v>
      </c>
      <c r="D164" s="127">
        <f t="shared" si="19"/>
        <v>0</v>
      </c>
      <c r="E164" s="83">
        <f t="shared" si="20"/>
        <v>0</v>
      </c>
      <c r="F164" s="83">
        <f t="shared" si="14"/>
        <v>0</v>
      </c>
      <c r="G164" s="128">
        <f t="shared" si="15"/>
        <v>0</v>
      </c>
    </row>
    <row r="165" spans="1:7" ht="13.5" hidden="1" thickBot="1">
      <c r="A165" s="65">
        <f t="shared" si="16"/>
        <v>146</v>
      </c>
      <c r="B165" s="83">
        <f t="shared" si="17"/>
        <v>0</v>
      </c>
      <c r="C165" s="127">
        <f t="shared" si="18"/>
        <v>0</v>
      </c>
      <c r="D165" s="127">
        <f t="shared" si="19"/>
        <v>0</v>
      </c>
      <c r="E165" s="83">
        <f t="shared" si="20"/>
        <v>0</v>
      </c>
      <c r="F165" s="83">
        <f t="shared" si="14"/>
        <v>0</v>
      </c>
      <c r="G165" s="128">
        <f t="shared" si="15"/>
        <v>0</v>
      </c>
    </row>
    <row r="166" spans="1:7" ht="13.5" hidden="1" thickBot="1">
      <c r="A166" s="65">
        <f t="shared" si="16"/>
        <v>147</v>
      </c>
      <c r="B166" s="83">
        <f t="shared" si="17"/>
        <v>0</v>
      </c>
      <c r="C166" s="127">
        <f t="shared" si="18"/>
        <v>0</v>
      </c>
      <c r="D166" s="127">
        <f t="shared" si="19"/>
        <v>0</v>
      </c>
      <c r="E166" s="83">
        <f t="shared" si="20"/>
        <v>0</v>
      </c>
      <c r="F166" s="83">
        <f t="shared" si="14"/>
        <v>0</v>
      </c>
      <c r="G166" s="128">
        <f t="shared" si="15"/>
        <v>0</v>
      </c>
    </row>
    <row r="167" spans="1:7" ht="13.5" hidden="1" thickBot="1">
      <c r="A167" s="65">
        <f t="shared" si="16"/>
        <v>148</v>
      </c>
      <c r="B167" s="83">
        <f t="shared" si="17"/>
        <v>0</v>
      </c>
      <c r="C167" s="127">
        <f t="shared" si="18"/>
        <v>0</v>
      </c>
      <c r="D167" s="127">
        <f t="shared" si="19"/>
        <v>0</v>
      </c>
      <c r="E167" s="83">
        <f t="shared" si="20"/>
        <v>0</v>
      </c>
      <c r="F167" s="83">
        <f t="shared" si="14"/>
        <v>0</v>
      </c>
      <c r="G167" s="128">
        <f t="shared" si="15"/>
        <v>0</v>
      </c>
    </row>
    <row r="168" spans="1:7" ht="13.5" hidden="1" thickBot="1">
      <c r="A168" s="65">
        <f t="shared" si="16"/>
        <v>149</v>
      </c>
      <c r="B168" s="83">
        <f t="shared" si="17"/>
        <v>0</v>
      </c>
      <c r="C168" s="127">
        <f t="shared" si="18"/>
        <v>0</v>
      </c>
      <c r="D168" s="127">
        <f t="shared" si="19"/>
        <v>0</v>
      </c>
      <c r="E168" s="83">
        <f t="shared" si="20"/>
        <v>0</v>
      </c>
      <c r="F168" s="83">
        <f t="shared" si="14"/>
        <v>0</v>
      </c>
      <c r="G168" s="128">
        <f t="shared" si="15"/>
        <v>0</v>
      </c>
    </row>
    <row r="169" spans="1:7" ht="13.5" hidden="1" thickBot="1">
      <c r="A169" s="65">
        <f t="shared" si="16"/>
        <v>150</v>
      </c>
      <c r="B169" s="83">
        <f t="shared" si="17"/>
        <v>0</v>
      </c>
      <c r="C169" s="127">
        <f t="shared" si="18"/>
        <v>0</v>
      </c>
      <c r="D169" s="127">
        <f t="shared" si="19"/>
        <v>0</v>
      </c>
      <c r="E169" s="83">
        <f t="shared" si="20"/>
        <v>0</v>
      </c>
      <c r="F169" s="83">
        <f t="shared" si="14"/>
        <v>0</v>
      </c>
      <c r="G169" s="128">
        <f t="shared" si="15"/>
        <v>0</v>
      </c>
    </row>
    <row r="170" spans="1:7" ht="13.5" hidden="1" thickBot="1">
      <c r="A170" s="65">
        <f t="shared" si="16"/>
        <v>151</v>
      </c>
      <c r="B170" s="83">
        <f t="shared" si="17"/>
        <v>0</v>
      </c>
      <c r="C170" s="127">
        <f t="shared" si="18"/>
        <v>0</v>
      </c>
      <c r="D170" s="127">
        <f t="shared" si="19"/>
        <v>0</v>
      </c>
      <c r="E170" s="83">
        <f t="shared" si="20"/>
        <v>0</v>
      </c>
      <c r="F170" s="83">
        <f t="shared" si="14"/>
        <v>0</v>
      </c>
      <c r="G170" s="128">
        <f t="shared" si="15"/>
        <v>0</v>
      </c>
    </row>
    <row r="171" spans="1:7" ht="13.5" hidden="1" thickBot="1">
      <c r="A171" s="65">
        <f t="shared" si="16"/>
        <v>152</v>
      </c>
      <c r="B171" s="83">
        <f t="shared" si="17"/>
        <v>0</v>
      </c>
      <c r="C171" s="127">
        <f t="shared" si="18"/>
        <v>0</v>
      </c>
      <c r="D171" s="127">
        <f t="shared" si="19"/>
        <v>0</v>
      </c>
      <c r="E171" s="83">
        <f t="shared" si="20"/>
        <v>0</v>
      </c>
      <c r="F171" s="83">
        <f t="shared" si="14"/>
        <v>0</v>
      </c>
      <c r="G171" s="128">
        <f t="shared" si="15"/>
        <v>0</v>
      </c>
    </row>
    <row r="172" spans="1:7" ht="13.5" hidden="1" thickBot="1">
      <c r="A172" s="65">
        <f t="shared" si="16"/>
        <v>153</v>
      </c>
      <c r="B172" s="83">
        <f t="shared" si="17"/>
        <v>0</v>
      </c>
      <c r="C172" s="127">
        <f t="shared" si="18"/>
        <v>0</v>
      </c>
      <c r="D172" s="127">
        <f t="shared" si="19"/>
        <v>0</v>
      </c>
      <c r="E172" s="83">
        <f t="shared" si="20"/>
        <v>0</v>
      </c>
      <c r="F172" s="83">
        <f t="shared" si="14"/>
        <v>0</v>
      </c>
      <c r="G172" s="128">
        <f t="shared" si="15"/>
        <v>0</v>
      </c>
    </row>
    <row r="173" spans="1:7" ht="13.5" hidden="1" thickBot="1">
      <c r="A173" s="65">
        <f t="shared" si="16"/>
        <v>154</v>
      </c>
      <c r="B173" s="83">
        <f t="shared" si="17"/>
        <v>0</v>
      </c>
      <c r="C173" s="127">
        <f t="shared" si="18"/>
        <v>0</v>
      </c>
      <c r="D173" s="127">
        <f t="shared" si="19"/>
        <v>0</v>
      </c>
      <c r="E173" s="83">
        <f t="shared" si="20"/>
        <v>0</v>
      </c>
      <c r="F173" s="83">
        <f t="shared" si="14"/>
        <v>0</v>
      </c>
      <c r="G173" s="128">
        <f t="shared" si="15"/>
        <v>0</v>
      </c>
    </row>
    <row r="174" spans="1:7" ht="13.5" hidden="1" thickBot="1">
      <c r="A174" s="65">
        <f t="shared" si="16"/>
        <v>155</v>
      </c>
      <c r="B174" s="83">
        <f t="shared" si="17"/>
        <v>0</v>
      </c>
      <c r="C174" s="127">
        <f t="shared" si="18"/>
        <v>0</v>
      </c>
      <c r="D174" s="127">
        <f t="shared" si="19"/>
        <v>0</v>
      </c>
      <c r="E174" s="83">
        <f t="shared" si="20"/>
        <v>0</v>
      </c>
      <c r="F174" s="83">
        <f t="shared" si="14"/>
        <v>0</v>
      </c>
      <c r="G174" s="128">
        <f t="shared" si="15"/>
        <v>0</v>
      </c>
    </row>
    <row r="175" spans="1:7" ht="13.5" hidden="1" thickBot="1">
      <c r="A175" s="65">
        <f t="shared" si="16"/>
        <v>156</v>
      </c>
      <c r="B175" s="83">
        <f t="shared" si="17"/>
        <v>0</v>
      </c>
      <c r="C175" s="127">
        <f t="shared" si="18"/>
        <v>0</v>
      </c>
      <c r="D175" s="127">
        <f t="shared" si="19"/>
        <v>0</v>
      </c>
      <c r="E175" s="83">
        <f t="shared" si="20"/>
        <v>0</v>
      </c>
      <c r="F175" s="83">
        <f t="shared" si="14"/>
        <v>0</v>
      </c>
      <c r="G175" s="128">
        <f t="shared" si="15"/>
        <v>0</v>
      </c>
    </row>
    <row r="176" spans="1:7" ht="13.5" hidden="1" thickBot="1">
      <c r="A176" s="65">
        <f t="shared" si="16"/>
        <v>157</v>
      </c>
      <c r="B176" s="83">
        <f t="shared" si="17"/>
        <v>0</v>
      </c>
      <c r="C176" s="127">
        <f t="shared" si="18"/>
        <v>0</v>
      </c>
      <c r="D176" s="127">
        <f t="shared" si="19"/>
        <v>0</v>
      </c>
      <c r="E176" s="83">
        <f t="shared" si="20"/>
        <v>0</v>
      </c>
      <c r="F176" s="83">
        <f t="shared" si="14"/>
        <v>0</v>
      </c>
      <c r="G176" s="128">
        <f t="shared" si="15"/>
        <v>0</v>
      </c>
    </row>
    <row r="177" spans="1:7" ht="13.5" hidden="1" thickBot="1">
      <c r="A177" s="65">
        <f t="shared" si="16"/>
        <v>158</v>
      </c>
      <c r="B177" s="83">
        <f t="shared" si="17"/>
        <v>0</v>
      </c>
      <c r="C177" s="127">
        <f t="shared" si="18"/>
        <v>0</v>
      </c>
      <c r="D177" s="127">
        <f t="shared" si="19"/>
        <v>0</v>
      </c>
      <c r="E177" s="83">
        <f t="shared" si="20"/>
        <v>0</v>
      </c>
      <c r="F177" s="83">
        <f t="shared" si="14"/>
        <v>0</v>
      </c>
      <c r="G177" s="128">
        <f t="shared" si="15"/>
        <v>0</v>
      </c>
    </row>
    <row r="178" spans="1:7" ht="13.5" hidden="1" thickBot="1">
      <c r="A178" s="65">
        <f t="shared" si="16"/>
        <v>159</v>
      </c>
      <c r="B178" s="83">
        <f t="shared" si="17"/>
        <v>0</v>
      </c>
      <c r="C178" s="127">
        <f t="shared" si="18"/>
        <v>0</v>
      </c>
      <c r="D178" s="127">
        <f t="shared" si="19"/>
        <v>0</v>
      </c>
      <c r="E178" s="83">
        <f t="shared" si="20"/>
        <v>0</v>
      </c>
      <c r="F178" s="83">
        <f t="shared" si="14"/>
        <v>0</v>
      </c>
      <c r="G178" s="128">
        <f t="shared" si="15"/>
        <v>0</v>
      </c>
    </row>
    <row r="179" spans="1:7" ht="13.5" hidden="1" thickBot="1">
      <c r="A179" s="65">
        <f t="shared" si="16"/>
        <v>160</v>
      </c>
      <c r="B179" s="83">
        <f t="shared" si="17"/>
        <v>0</v>
      </c>
      <c r="C179" s="127">
        <f t="shared" si="18"/>
        <v>0</v>
      </c>
      <c r="D179" s="127">
        <f t="shared" si="19"/>
        <v>0</v>
      </c>
      <c r="E179" s="83">
        <f t="shared" si="20"/>
        <v>0</v>
      </c>
      <c r="F179" s="83">
        <f t="shared" si="14"/>
        <v>0</v>
      </c>
      <c r="G179" s="128">
        <f t="shared" si="15"/>
        <v>0</v>
      </c>
    </row>
    <row r="180" spans="1:7" ht="13.5" hidden="1" thickBot="1">
      <c r="A180" s="65">
        <f t="shared" si="16"/>
        <v>161</v>
      </c>
      <c r="B180" s="83">
        <f t="shared" si="17"/>
        <v>0</v>
      </c>
      <c r="C180" s="127">
        <f t="shared" si="18"/>
        <v>0</v>
      </c>
      <c r="D180" s="127">
        <f t="shared" si="19"/>
        <v>0</v>
      </c>
      <c r="E180" s="83">
        <f t="shared" si="20"/>
        <v>0</v>
      </c>
      <c r="F180" s="83">
        <f t="shared" si="14"/>
        <v>0</v>
      </c>
      <c r="G180" s="128">
        <f t="shared" si="15"/>
        <v>0</v>
      </c>
    </row>
    <row r="181" spans="1:7" ht="13.5" hidden="1" thickBot="1">
      <c r="A181" s="65">
        <f t="shared" si="16"/>
        <v>162</v>
      </c>
      <c r="B181" s="83">
        <f t="shared" si="17"/>
        <v>0</v>
      </c>
      <c r="C181" s="127">
        <f t="shared" si="18"/>
        <v>0</v>
      </c>
      <c r="D181" s="127">
        <f t="shared" si="19"/>
        <v>0</v>
      </c>
      <c r="E181" s="83">
        <f t="shared" si="20"/>
        <v>0</v>
      </c>
      <c r="F181" s="83">
        <f t="shared" si="14"/>
        <v>0</v>
      </c>
      <c r="G181" s="128">
        <f t="shared" si="15"/>
        <v>0</v>
      </c>
    </row>
    <row r="182" spans="1:7" ht="13.5" hidden="1" thickBot="1">
      <c r="A182" s="65">
        <f t="shared" si="16"/>
        <v>163</v>
      </c>
      <c r="B182" s="83">
        <f t="shared" si="17"/>
        <v>0</v>
      </c>
      <c r="C182" s="127">
        <f t="shared" si="18"/>
        <v>0</v>
      </c>
      <c r="D182" s="127">
        <f t="shared" si="19"/>
        <v>0</v>
      </c>
      <c r="E182" s="83">
        <f t="shared" si="20"/>
        <v>0</v>
      </c>
      <c r="F182" s="83">
        <f t="shared" si="14"/>
        <v>0</v>
      </c>
      <c r="G182" s="128">
        <f t="shared" si="15"/>
        <v>0</v>
      </c>
    </row>
    <row r="183" spans="1:7" ht="13.5" hidden="1" thickBot="1">
      <c r="A183" s="65">
        <f t="shared" si="16"/>
        <v>164</v>
      </c>
      <c r="B183" s="83">
        <f t="shared" si="17"/>
        <v>0</v>
      </c>
      <c r="C183" s="127">
        <f t="shared" si="18"/>
        <v>0</v>
      </c>
      <c r="D183" s="127">
        <f t="shared" si="19"/>
        <v>0</v>
      </c>
      <c r="E183" s="83">
        <f t="shared" si="20"/>
        <v>0</v>
      </c>
      <c r="F183" s="83">
        <f t="shared" si="14"/>
        <v>0</v>
      </c>
      <c r="G183" s="128">
        <f t="shared" si="15"/>
        <v>0</v>
      </c>
    </row>
    <row r="184" spans="1:7" ht="13.5" hidden="1" thickBot="1">
      <c r="A184" s="65">
        <f t="shared" si="16"/>
        <v>165</v>
      </c>
      <c r="B184" s="83">
        <f t="shared" si="17"/>
        <v>0</v>
      </c>
      <c r="C184" s="127">
        <f t="shared" si="18"/>
        <v>0</v>
      </c>
      <c r="D184" s="127">
        <f t="shared" si="19"/>
        <v>0</v>
      </c>
      <c r="E184" s="83">
        <f t="shared" si="20"/>
        <v>0</v>
      </c>
      <c r="F184" s="83">
        <f t="shared" si="14"/>
        <v>0</v>
      </c>
      <c r="G184" s="128">
        <f t="shared" si="15"/>
        <v>0</v>
      </c>
    </row>
    <row r="185" spans="1:7" ht="13.5" hidden="1" thickBot="1">
      <c r="A185" s="65">
        <f t="shared" si="16"/>
        <v>166</v>
      </c>
      <c r="B185" s="83">
        <f t="shared" si="17"/>
        <v>0</v>
      </c>
      <c r="C185" s="127">
        <f t="shared" si="18"/>
        <v>0</v>
      </c>
      <c r="D185" s="127">
        <f t="shared" si="19"/>
        <v>0</v>
      </c>
      <c r="E185" s="83">
        <f t="shared" si="20"/>
        <v>0</v>
      </c>
      <c r="F185" s="83">
        <f t="shared" si="14"/>
        <v>0</v>
      </c>
      <c r="G185" s="128">
        <f t="shared" si="15"/>
        <v>0</v>
      </c>
    </row>
    <row r="186" spans="1:7" ht="13.5" hidden="1" thickBot="1">
      <c r="A186" s="65">
        <f t="shared" si="16"/>
        <v>167</v>
      </c>
      <c r="B186" s="83">
        <f t="shared" si="17"/>
        <v>0</v>
      </c>
      <c r="C186" s="127">
        <f t="shared" si="18"/>
        <v>0</v>
      </c>
      <c r="D186" s="127">
        <f t="shared" si="19"/>
        <v>0</v>
      </c>
      <c r="E186" s="83">
        <f t="shared" si="20"/>
        <v>0</v>
      </c>
      <c r="F186" s="83">
        <f t="shared" si="14"/>
        <v>0</v>
      </c>
      <c r="G186" s="128">
        <f t="shared" si="15"/>
        <v>0</v>
      </c>
    </row>
    <row r="187" spans="1:7" ht="13.5" hidden="1" thickBot="1">
      <c r="A187" s="65">
        <f t="shared" si="16"/>
        <v>168</v>
      </c>
      <c r="B187" s="83">
        <f t="shared" si="17"/>
        <v>0</v>
      </c>
      <c r="C187" s="127">
        <f t="shared" si="18"/>
        <v>0</v>
      </c>
      <c r="D187" s="127">
        <f t="shared" si="19"/>
        <v>0</v>
      </c>
      <c r="E187" s="83">
        <f t="shared" si="20"/>
        <v>0</v>
      </c>
      <c r="F187" s="83">
        <f t="shared" si="14"/>
        <v>0</v>
      </c>
      <c r="G187" s="128">
        <f t="shared" si="15"/>
        <v>0</v>
      </c>
    </row>
    <row r="188" spans="1:7" ht="13.5" hidden="1" thickBot="1">
      <c r="A188" s="65">
        <f t="shared" si="16"/>
        <v>169</v>
      </c>
      <c r="B188" s="83">
        <f t="shared" si="17"/>
        <v>0</v>
      </c>
      <c r="C188" s="127">
        <f t="shared" si="18"/>
        <v>0</v>
      </c>
      <c r="D188" s="127">
        <f t="shared" si="19"/>
        <v>0</v>
      </c>
      <c r="E188" s="83">
        <f t="shared" si="20"/>
        <v>0</v>
      </c>
      <c r="F188" s="83">
        <f t="shared" si="14"/>
        <v>0</v>
      </c>
      <c r="G188" s="128">
        <f t="shared" si="15"/>
        <v>0</v>
      </c>
    </row>
    <row r="189" spans="1:7" ht="13.5" hidden="1" thickBot="1">
      <c r="A189" s="65">
        <f t="shared" si="16"/>
        <v>170</v>
      </c>
      <c r="B189" s="83">
        <f t="shared" si="17"/>
        <v>0</v>
      </c>
      <c r="C189" s="127">
        <f t="shared" si="18"/>
        <v>0</v>
      </c>
      <c r="D189" s="127">
        <f t="shared" si="19"/>
        <v>0</v>
      </c>
      <c r="E189" s="83">
        <f t="shared" si="20"/>
        <v>0</v>
      </c>
      <c r="F189" s="83">
        <f t="shared" si="14"/>
        <v>0</v>
      </c>
      <c r="G189" s="128">
        <f t="shared" si="15"/>
        <v>0</v>
      </c>
    </row>
    <row r="190" spans="1:7" ht="13.5" hidden="1" thickBot="1">
      <c r="A190" s="65">
        <f t="shared" si="16"/>
        <v>171</v>
      </c>
      <c r="B190" s="83">
        <f t="shared" si="17"/>
        <v>0</v>
      </c>
      <c r="C190" s="127">
        <f t="shared" si="18"/>
        <v>0</v>
      </c>
      <c r="D190" s="127">
        <f t="shared" si="19"/>
        <v>0</v>
      </c>
      <c r="E190" s="83">
        <f t="shared" si="20"/>
        <v>0</v>
      </c>
      <c r="F190" s="83">
        <f t="shared" si="14"/>
        <v>0</v>
      </c>
      <c r="G190" s="128">
        <f t="shared" si="15"/>
        <v>0</v>
      </c>
    </row>
    <row r="191" spans="1:7" ht="13.5" hidden="1" thickBot="1">
      <c r="A191" s="65">
        <f t="shared" si="16"/>
        <v>172</v>
      </c>
      <c r="B191" s="83">
        <f t="shared" si="17"/>
        <v>0</v>
      </c>
      <c r="C191" s="127">
        <f t="shared" si="18"/>
        <v>0</v>
      </c>
      <c r="D191" s="127">
        <f t="shared" si="19"/>
        <v>0</v>
      </c>
      <c r="E191" s="83">
        <f t="shared" si="20"/>
        <v>0</v>
      </c>
      <c r="F191" s="83">
        <f t="shared" si="14"/>
        <v>0</v>
      </c>
      <c r="G191" s="128">
        <f t="shared" si="15"/>
        <v>0</v>
      </c>
    </row>
    <row r="192" spans="1:7" ht="13.5" hidden="1" thickBot="1">
      <c r="A192" s="65">
        <f t="shared" si="16"/>
        <v>173</v>
      </c>
      <c r="B192" s="83">
        <f t="shared" si="17"/>
        <v>0</v>
      </c>
      <c r="C192" s="127">
        <f t="shared" si="18"/>
        <v>0</v>
      </c>
      <c r="D192" s="127">
        <f t="shared" si="19"/>
        <v>0</v>
      </c>
      <c r="E192" s="83">
        <f t="shared" si="20"/>
        <v>0</v>
      </c>
      <c r="F192" s="83">
        <f t="shared" si="14"/>
        <v>0</v>
      </c>
      <c r="G192" s="128">
        <f t="shared" si="15"/>
        <v>0</v>
      </c>
    </row>
    <row r="193" spans="1:7" ht="13.5" hidden="1" thickBot="1">
      <c r="A193" s="65">
        <f t="shared" si="16"/>
        <v>174</v>
      </c>
      <c r="B193" s="83">
        <f t="shared" si="17"/>
        <v>0</v>
      </c>
      <c r="C193" s="127">
        <f t="shared" si="18"/>
        <v>0</v>
      </c>
      <c r="D193" s="127">
        <f t="shared" si="19"/>
        <v>0</v>
      </c>
      <c r="E193" s="83">
        <f t="shared" si="20"/>
        <v>0</v>
      </c>
      <c r="F193" s="83">
        <f t="shared" si="14"/>
        <v>0</v>
      </c>
      <c r="G193" s="128">
        <f t="shared" si="15"/>
        <v>0</v>
      </c>
    </row>
    <row r="194" spans="1:7" ht="13.5" hidden="1" thickBot="1">
      <c r="A194" s="65">
        <f t="shared" si="16"/>
        <v>175</v>
      </c>
      <c r="B194" s="83">
        <f t="shared" si="17"/>
        <v>0</v>
      </c>
      <c r="C194" s="127">
        <f t="shared" si="18"/>
        <v>0</v>
      </c>
      <c r="D194" s="127">
        <f t="shared" si="19"/>
        <v>0</v>
      </c>
      <c r="E194" s="83">
        <f t="shared" si="20"/>
        <v>0</v>
      </c>
      <c r="F194" s="83">
        <f t="shared" si="14"/>
        <v>0</v>
      </c>
      <c r="G194" s="128">
        <f t="shared" si="15"/>
        <v>0</v>
      </c>
    </row>
    <row r="195" spans="1:7" ht="13.5" hidden="1" thickBot="1">
      <c r="A195" s="65">
        <f t="shared" si="16"/>
        <v>176</v>
      </c>
      <c r="B195" s="83">
        <f t="shared" si="17"/>
        <v>0</v>
      </c>
      <c r="C195" s="127">
        <f t="shared" si="18"/>
        <v>0</v>
      </c>
      <c r="D195" s="127">
        <f t="shared" si="19"/>
        <v>0</v>
      </c>
      <c r="E195" s="83">
        <f t="shared" si="20"/>
        <v>0</v>
      </c>
      <c r="F195" s="83">
        <f t="shared" si="14"/>
        <v>0</v>
      </c>
      <c r="G195" s="128">
        <f t="shared" si="15"/>
        <v>0</v>
      </c>
    </row>
    <row r="196" spans="1:7" ht="13.5" hidden="1" thickBot="1">
      <c r="A196" s="65">
        <f t="shared" si="16"/>
        <v>177</v>
      </c>
      <c r="B196" s="83">
        <f t="shared" si="17"/>
        <v>0</v>
      </c>
      <c r="C196" s="127">
        <f t="shared" si="18"/>
        <v>0</v>
      </c>
      <c r="D196" s="127">
        <f t="shared" si="19"/>
        <v>0</v>
      </c>
      <c r="E196" s="83">
        <f t="shared" si="20"/>
        <v>0</v>
      </c>
      <c r="F196" s="83">
        <f t="shared" si="14"/>
        <v>0</v>
      </c>
      <c r="G196" s="128">
        <f t="shared" si="15"/>
        <v>0</v>
      </c>
    </row>
    <row r="197" spans="1:7" ht="13.5" hidden="1" thickBot="1">
      <c r="A197" s="65">
        <f t="shared" si="16"/>
        <v>178</v>
      </c>
      <c r="B197" s="83">
        <f t="shared" si="17"/>
        <v>0</v>
      </c>
      <c r="C197" s="127">
        <f t="shared" si="18"/>
        <v>0</v>
      </c>
      <c r="D197" s="127">
        <f t="shared" si="19"/>
        <v>0</v>
      </c>
      <c r="E197" s="83">
        <f t="shared" si="20"/>
        <v>0</v>
      </c>
      <c r="F197" s="83">
        <f t="shared" si="14"/>
        <v>0</v>
      </c>
      <c r="G197" s="128">
        <f t="shared" si="15"/>
        <v>0</v>
      </c>
    </row>
    <row r="198" spans="1:7" ht="13.5" hidden="1" thickBot="1">
      <c r="A198" s="65">
        <f t="shared" si="16"/>
        <v>179</v>
      </c>
      <c r="B198" s="83">
        <f t="shared" si="17"/>
        <v>0</v>
      </c>
      <c r="C198" s="127">
        <f t="shared" si="18"/>
        <v>0</v>
      </c>
      <c r="D198" s="127">
        <f t="shared" si="19"/>
        <v>0</v>
      </c>
      <c r="E198" s="83">
        <f t="shared" si="20"/>
        <v>0</v>
      </c>
      <c r="F198" s="83">
        <f t="shared" si="14"/>
        <v>0</v>
      </c>
      <c r="G198" s="128">
        <f t="shared" si="15"/>
        <v>0</v>
      </c>
    </row>
    <row r="199" spans="1:7" ht="13.5" hidden="1" thickBot="1">
      <c r="A199" s="65">
        <f t="shared" si="16"/>
        <v>180</v>
      </c>
      <c r="B199" s="83">
        <f t="shared" si="17"/>
        <v>0</v>
      </c>
      <c r="C199" s="127">
        <f t="shared" si="18"/>
        <v>0</v>
      </c>
      <c r="D199" s="127">
        <f t="shared" si="19"/>
        <v>0</v>
      </c>
      <c r="E199" s="83">
        <f t="shared" si="20"/>
        <v>0</v>
      </c>
      <c r="F199" s="83">
        <f t="shared" si="14"/>
        <v>0</v>
      </c>
      <c r="G199" s="128">
        <f t="shared" si="15"/>
        <v>0</v>
      </c>
    </row>
    <row r="200" spans="1:7" ht="13.5" hidden="1" thickBot="1">
      <c r="A200" s="65">
        <f t="shared" si="16"/>
        <v>181</v>
      </c>
      <c r="B200" s="83">
        <f t="shared" si="17"/>
        <v>0</v>
      </c>
      <c r="C200" s="127">
        <f t="shared" si="18"/>
        <v>0</v>
      </c>
      <c r="D200" s="127">
        <f t="shared" si="19"/>
        <v>0</v>
      </c>
      <c r="E200" s="83">
        <f t="shared" si="20"/>
        <v>0</v>
      </c>
      <c r="F200" s="83">
        <f t="shared" si="14"/>
        <v>0</v>
      </c>
      <c r="G200" s="128">
        <f t="shared" si="15"/>
        <v>0</v>
      </c>
    </row>
    <row r="201" spans="1:7" ht="13.5" hidden="1" thickBot="1">
      <c r="A201" s="65">
        <f t="shared" si="16"/>
        <v>182</v>
      </c>
      <c r="B201" s="83">
        <f t="shared" si="17"/>
        <v>0</v>
      </c>
      <c r="C201" s="127">
        <f t="shared" si="18"/>
        <v>0</v>
      </c>
      <c r="D201" s="127">
        <f t="shared" si="19"/>
        <v>0</v>
      </c>
      <c r="E201" s="83">
        <f t="shared" si="20"/>
        <v>0</v>
      </c>
      <c r="F201" s="83">
        <f t="shared" si="14"/>
        <v>0</v>
      </c>
      <c r="G201" s="128">
        <f t="shared" si="15"/>
        <v>0</v>
      </c>
    </row>
    <row r="202" spans="1:7" ht="13.5" hidden="1" thickBot="1">
      <c r="A202" s="65">
        <f t="shared" si="16"/>
        <v>183</v>
      </c>
      <c r="B202" s="83">
        <f t="shared" si="17"/>
        <v>0</v>
      </c>
      <c r="C202" s="127">
        <f t="shared" si="18"/>
        <v>0</v>
      </c>
      <c r="D202" s="127">
        <f t="shared" si="19"/>
        <v>0</v>
      </c>
      <c r="E202" s="83">
        <f t="shared" si="20"/>
        <v>0</v>
      </c>
      <c r="F202" s="83">
        <f t="shared" si="14"/>
        <v>0</v>
      </c>
      <c r="G202" s="128">
        <f t="shared" si="15"/>
        <v>0</v>
      </c>
    </row>
    <row r="203" spans="1:7" ht="13.5" hidden="1" thickBot="1">
      <c r="A203" s="65">
        <f t="shared" si="16"/>
        <v>184</v>
      </c>
      <c r="B203" s="83">
        <f t="shared" si="17"/>
        <v>0</v>
      </c>
      <c r="C203" s="127">
        <f t="shared" si="18"/>
        <v>0</v>
      </c>
      <c r="D203" s="127">
        <f t="shared" si="19"/>
        <v>0</v>
      </c>
      <c r="E203" s="83">
        <f t="shared" si="20"/>
        <v>0</v>
      </c>
      <c r="F203" s="83">
        <f t="shared" si="14"/>
        <v>0</v>
      </c>
      <c r="G203" s="128">
        <f t="shared" si="15"/>
        <v>0</v>
      </c>
    </row>
    <row r="204" spans="1:7" ht="13.5" hidden="1" thickBot="1">
      <c r="A204" s="65">
        <f t="shared" si="16"/>
        <v>185</v>
      </c>
      <c r="B204" s="83">
        <f t="shared" si="17"/>
        <v>0</v>
      </c>
      <c r="C204" s="127">
        <f t="shared" si="18"/>
        <v>0</v>
      </c>
      <c r="D204" s="127">
        <f t="shared" si="19"/>
        <v>0</v>
      </c>
      <c r="E204" s="83">
        <f t="shared" si="20"/>
        <v>0</v>
      </c>
      <c r="F204" s="83">
        <f t="shared" si="14"/>
        <v>0</v>
      </c>
      <c r="G204" s="128">
        <f t="shared" si="15"/>
        <v>0</v>
      </c>
    </row>
    <row r="205" spans="1:7" ht="13.5" hidden="1" thickBot="1">
      <c r="A205" s="65">
        <f t="shared" si="16"/>
        <v>186</v>
      </c>
      <c r="B205" s="83">
        <f t="shared" si="17"/>
        <v>0</v>
      </c>
      <c r="C205" s="127">
        <f t="shared" si="18"/>
        <v>0</v>
      </c>
      <c r="D205" s="127">
        <f t="shared" si="19"/>
        <v>0</v>
      </c>
      <c r="E205" s="83">
        <f t="shared" si="20"/>
        <v>0</v>
      </c>
      <c r="F205" s="83">
        <f t="shared" si="14"/>
        <v>0</v>
      </c>
      <c r="G205" s="128">
        <f t="shared" si="15"/>
        <v>0</v>
      </c>
    </row>
    <row r="206" spans="1:7" ht="13.5" hidden="1" thickBot="1">
      <c r="A206" s="65">
        <f t="shared" si="16"/>
        <v>187</v>
      </c>
      <c r="B206" s="83">
        <f t="shared" si="17"/>
        <v>0</v>
      </c>
      <c r="C206" s="127">
        <f t="shared" si="18"/>
        <v>0</v>
      </c>
      <c r="D206" s="127">
        <f t="shared" si="19"/>
        <v>0</v>
      </c>
      <c r="E206" s="83">
        <f t="shared" si="20"/>
        <v>0</v>
      </c>
      <c r="F206" s="83">
        <f t="shared" si="14"/>
        <v>0</v>
      </c>
      <c r="G206" s="128">
        <f t="shared" si="15"/>
        <v>0</v>
      </c>
    </row>
    <row r="207" spans="1:7" ht="13.5" hidden="1" thickBot="1">
      <c r="A207" s="65">
        <f t="shared" si="16"/>
        <v>188</v>
      </c>
      <c r="B207" s="83">
        <f t="shared" si="17"/>
        <v>0</v>
      </c>
      <c r="C207" s="127">
        <f t="shared" si="18"/>
        <v>0</v>
      </c>
      <c r="D207" s="127">
        <f t="shared" si="19"/>
        <v>0</v>
      </c>
      <c r="E207" s="83">
        <f t="shared" si="20"/>
        <v>0</v>
      </c>
      <c r="F207" s="83">
        <f t="shared" si="14"/>
        <v>0</v>
      </c>
      <c r="G207" s="128">
        <f t="shared" si="15"/>
        <v>0</v>
      </c>
    </row>
    <row r="208" spans="1:7" ht="13.5" hidden="1" thickBot="1">
      <c r="A208" s="65">
        <f t="shared" si="16"/>
        <v>189</v>
      </c>
      <c r="B208" s="83">
        <f t="shared" si="17"/>
        <v>0</v>
      </c>
      <c r="C208" s="127">
        <f t="shared" si="18"/>
        <v>0</v>
      </c>
      <c r="D208" s="127">
        <f t="shared" si="19"/>
        <v>0</v>
      </c>
      <c r="E208" s="83">
        <f t="shared" si="20"/>
        <v>0</v>
      </c>
      <c r="F208" s="83">
        <f t="shared" si="14"/>
        <v>0</v>
      </c>
      <c r="G208" s="128">
        <f t="shared" si="15"/>
        <v>0</v>
      </c>
    </row>
    <row r="209" spans="1:7" ht="13.5" hidden="1" thickBot="1">
      <c r="A209" s="65">
        <f t="shared" si="16"/>
        <v>190</v>
      </c>
      <c r="B209" s="83">
        <f t="shared" si="17"/>
        <v>0</v>
      </c>
      <c r="C209" s="127">
        <f t="shared" si="18"/>
        <v>0</v>
      </c>
      <c r="D209" s="127">
        <f t="shared" si="19"/>
        <v>0</v>
      </c>
      <c r="E209" s="83">
        <f t="shared" si="20"/>
        <v>0</v>
      </c>
      <c r="F209" s="83">
        <f t="shared" si="14"/>
        <v>0</v>
      </c>
      <c r="G209" s="128">
        <f t="shared" si="15"/>
        <v>0</v>
      </c>
    </row>
    <row r="210" spans="1:7" ht="13.5" hidden="1" thickBot="1">
      <c r="A210" s="65">
        <f t="shared" si="16"/>
        <v>191</v>
      </c>
      <c r="B210" s="83">
        <f t="shared" si="17"/>
        <v>0</v>
      </c>
      <c r="C210" s="127">
        <f t="shared" si="18"/>
        <v>0</v>
      </c>
      <c r="D210" s="127">
        <f t="shared" si="19"/>
        <v>0</v>
      </c>
      <c r="E210" s="83">
        <f t="shared" si="20"/>
        <v>0</v>
      </c>
      <c r="F210" s="83">
        <f t="shared" si="14"/>
        <v>0</v>
      </c>
      <c r="G210" s="128">
        <f t="shared" si="15"/>
        <v>0</v>
      </c>
    </row>
    <row r="211" spans="1:7" ht="13.5" hidden="1" thickBot="1">
      <c r="A211" s="65">
        <f t="shared" si="16"/>
        <v>192</v>
      </c>
      <c r="B211" s="83">
        <f t="shared" si="17"/>
        <v>0</v>
      </c>
      <c r="C211" s="127">
        <f t="shared" si="18"/>
        <v>0</v>
      </c>
      <c r="D211" s="127">
        <f t="shared" si="19"/>
        <v>0</v>
      </c>
      <c r="E211" s="83">
        <f t="shared" si="20"/>
        <v>0</v>
      </c>
      <c r="F211" s="83">
        <f t="shared" si="14"/>
        <v>0</v>
      </c>
      <c r="G211" s="128">
        <f t="shared" si="15"/>
        <v>0</v>
      </c>
    </row>
    <row r="212" spans="1:7" ht="13.5" hidden="1" thickBot="1">
      <c r="A212" s="65">
        <f t="shared" si="16"/>
        <v>193</v>
      </c>
      <c r="B212" s="83">
        <f t="shared" si="17"/>
        <v>0</v>
      </c>
      <c r="C212" s="127">
        <f t="shared" si="18"/>
        <v>0</v>
      </c>
      <c r="D212" s="127">
        <f t="shared" si="19"/>
        <v>0</v>
      </c>
      <c r="E212" s="83">
        <f t="shared" si="20"/>
        <v>0</v>
      </c>
      <c r="F212" s="83">
        <f aca="true" t="shared" si="21" ref="F212:F275">IF(A212=$D$10,$D$2,0)</f>
        <v>0</v>
      </c>
      <c r="G212" s="128">
        <f aca="true" t="shared" si="22" ref="G212:G275">B212-F212</f>
        <v>0</v>
      </c>
    </row>
    <row r="213" spans="1:7" ht="13.5" hidden="1" thickBot="1">
      <c r="A213" s="65">
        <f aca="true" t="shared" si="23" ref="A213:A276">A212+1</f>
        <v>194</v>
      </c>
      <c r="B213" s="83">
        <f aca="true" t="shared" si="24" ref="B213:B276">B212-F212</f>
        <v>0</v>
      </c>
      <c r="C213" s="127">
        <f aca="true" t="shared" si="25" ref="C213:C276">IF(D213=0,0,D213+$D$13)</f>
        <v>0</v>
      </c>
      <c r="D213" s="127">
        <f aca="true" t="shared" si="26" ref="D213:D276">E213+F213</f>
        <v>0</v>
      </c>
      <c r="E213" s="83">
        <f aca="true" t="shared" si="27" ref="E213:E276">IF(B213&gt;0,E212,0)</f>
        <v>0</v>
      </c>
      <c r="F213" s="83">
        <f t="shared" si="21"/>
        <v>0</v>
      </c>
      <c r="G213" s="128">
        <f t="shared" si="22"/>
        <v>0</v>
      </c>
    </row>
    <row r="214" spans="1:7" ht="13.5" hidden="1" thickBot="1">
      <c r="A214" s="65">
        <f t="shared" si="23"/>
        <v>195</v>
      </c>
      <c r="B214" s="83">
        <f t="shared" si="24"/>
        <v>0</v>
      </c>
      <c r="C214" s="127">
        <f t="shared" si="25"/>
        <v>0</v>
      </c>
      <c r="D214" s="127">
        <f t="shared" si="26"/>
        <v>0</v>
      </c>
      <c r="E214" s="83">
        <f t="shared" si="27"/>
        <v>0</v>
      </c>
      <c r="F214" s="83">
        <f t="shared" si="21"/>
        <v>0</v>
      </c>
      <c r="G214" s="128">
        <f t="shared" si="22"/>
        <v>0</v>
      </c>
    </row>
    <row r="215" spans="1:7" ht="13.5" hidden="1" thickBot="1">
      <c r="A215" s="65">
        <f t="shared" si="23"/>
        <v>196</v>
      </c>
      <c r="B215" s="83">
        <f t="shared" si="24"/>
        <v>0</v>
      </c>
      <c r="C215" s="127">
        <f t="shared" si="25"/>
        <v>0</v>
      </c>
      <c r="D215" s="127">
        <f t="shared" si="26"/>
        <v>0</v>
      </c>
      <c r="E215" s="83">
        <f t="shared" si="27"/>
        <v>0</v>
      </c>
      <c r="F215" s="83">
        <f t="shared" si="21"/>
        <v>0</v>
      </c>
      <c r="G215" s="128">
        <f t="shared" si="22"/>
        <v>0</v>
      </c>
    </row>
    <row r="216" spans="1:7" ht="13.5" hidden="1" thickBot="1">
      <c r="A216" s="65">
        <f t="shared" si="23"/>
        <v>197</v>
      </c>
      <c r="B216" s="83">
        <f t="shared" si="24"/>
        <v>0</v>
      </c>
      <c r="C216" s="127">
        <f t="shared" si="25"/>
        <v>0</v>
      </c>
      <c r="D216" s="127">
        <f t="shared" si="26"/>
        <v>0</v>
      </c>
      <c r="E216" s="83">
        <f t="shared" si="27"/>
        <v>0</v>
      </c>
      <c r="F216" s="83">
        <f t="shared" si="21"/>
        <v>0</v>
      </c>
      <c r="G216" s="128">
        <f t="shared" si="22"/>
        <v>0</v>
      </c>
    </row>
    <row r="217" spans="1:7" ht="13.5" hidden="1" thickBot="1">
      <c r="A217" s="65">
        <f t="shared" si="23"/>
        <v>198</v>
      </c>
      <c r="B217" s="83">
        <f t="shared" si="24"/>
        <v>0</v>
      </c>
      <c r="C217" s="127">
        <f t="shared" si="25"/>
        <v>0</v>
      </c>
      <c r="D217" s="127">
        <f t="shared" si="26"/>
        <v>0</v>
      </c>
      <c r="E217" s="83">
        <f t="shared" si="27"/>
        <v>0</v>
      </c>
      <c r="F217" s="83">
        <f t="shared" si="21"/>
        <v>0</v>
      </c>
      <c r="G217" s="128">
        <f t="shared" si="22"/>
        <v>0</v>
      </c>
    </row>
    <row r="218" spans="1:7" ht="13.5" hidden="1" thickBot="1">
      <c r="A218" s="65">
        <f t="shared" si="23"/>
        <v>199</v>
      </c>
      <c r="B218" s="83">
        <f t="shared" si="24"/>
        <v>0</v>
      </c>
      <c r="C218" s="127">
        <f t="shared" si="25"/>
        <v>0</v>
      </c>
      <c r="D218" s="127">
        <f t="shared" si="26"/>
        <v>0</v>
      </c>
      <c r="E218" s="83">
        <f t="shared" si="27"/>
        <v>0</v>
      </c>
      <c r="F218" s="83">
        <f t="shared" si="21"/>
        <v>0</v>
      </c>
      <c r="G218" s="128">
        <f t="shared" si="22"/>
        <v>0</v>
      </c>
    </row>
    <row r="219" spans="1:7" ht="13.5" hidden="1" thickBot="1">
      <c r="A219" s="65">
        <f t="shared" si="23"/>
        <v>200</v>
      </c>
      <c r="B219" s="83">
        <f t="shared" si="24"/>
        <v>0</v>
      </c>
      <c r="C219" s="127">
        <f t="shared" si="25"/>
        <v>0</v>
      </c>
      <c r="D219" s="127">
        <f t="shared" si="26"/>
        <v>0</v>
      </c>
      <c r="E219" s="83">
        <f t="shared" si="27"/>
        <v>0</v>
      </c>
      <c r="F219" s="83">
        <f t="shared" si="21"/>
        <v>0</v>
      </c>
      <c r="G219" s="128">
        <f t="shared" si="22"/>
        <v>0</v>
      </c>
    </row>
    <row r="220" spans="1:7" ht="13.5" hidden="1" thickBot="1">
      <c r="A220" s="65">
        <f t="shared" si="23"/>
        <v>201</v>
      </c>
      <c r="B220" s="83">
        <f t="shared" si="24"/>
        <v>0</v>
      </c>
      <c r="C220" s="127">
        <f t="shared" si="25"/>
        <v>0</v>
      </c>
      <c r="D220" s="127">
        <f t="shared" si="26"/>
        <v>0</v>
      </c>
      <c r="E220" s="83">
        <f t="shared" si="27"/>
        <v>0</v>
      </c>
      <c r="F220" s="83">
        <f t="shared" si="21"/>
        <v>0</v>
      </c>
      <c r="G220" s="128">
        <f t="shared" si="22"/>
        <v>0</v>
      </c>
    </row>
    <row r="221" spans="1:7" ht="13.5" hidden="1" thickBot="1">
      <c r="A221" s="65">
        <f t="shared" si="23"/>
        <v>202</v>
      </c>
      <c r="B221" s="83">
        <f t="shared" si="24"/>
        <v>0</v>
      </c>
      <c r="C221" s="127">
        <f t="shared" si="25"/>
        <v>0</v>
      </c>
      <c r="D221" s="127">
        <f t="shared" si="26"/>
        <v>0</v>
      </c>
      <c r="E221" s="83">
        <f t="shared" si="27"/>
        <v>0</v>
      </c>
      <c r="F221" s="83">
        <f t="shared" si="21"/>
        <v>0</v>
      </c>
      <c r="G221" s="128">
        <f t="shared" si="22"/>
        <v>0</v>
      </c>
    </row>
    <row r="222" spans="1:7" ht="13.5" hidden="1" thickBot="1">
      <c r="A222" s="65">
        <f t="shared" si="23"/>
        <v>203</v>
      </c>
      <c r="B222" s="83">
        <f t="shared" si="24"/>
        <v>0</v>
      </c>
      <c r="C222" s="127">
        <f t="shared" si="25"/>
        <v>0</v>
      </c>
      <c r="D222" s="127">
        <f t="shared" si="26"/>
        <v>0</v>
      </c>
      <c r="E222" s="83">
        <f t="shared" si="27"/>
        <v>0</v>
      </c>
      <c r="F222" s="83">
        <f t="shared" si="21"/>
        <v>0</v>
      </c>
      <c r="G222" s="128">
        <f t="shared" si="22"/>
        <v>0</v>
      </c>
    </row>
    <row r="223" spans="1:7" ht="13.5" hidden="1" thickBot="1">
      <c r="A223" s="65">
        <f t="shared" si="23"/>
        <v>204</v>
      </c>
      <c r="B223" s="83">
        <f t="shared" si="24"/>
        <v>0</v>
      </c>
      <c r="C223" s="127">
        <f t="shared" si="25"/>
        <v>0</v>
      </c>
      <c r="D223" s="127">
        <f t="shared" si="26"/>
        <v>0</v>
      </c>
      <c r="E223" s="83">
        <f t="shared" si="27"/>
        <v>0</v>
      </c>
      <c r="F223" s="83">
        <f t="shared" si="21"/>
        <v>0</v>
      </c>
      <c r="G223" s="128">
        <f t="shared" si="22"/>
        <v>0</v>
      </c>
    </row>
    <row r="224" spans="1:7" ht="13.5" hidden="1" thickBot="1">
      <c r="A224" s="65">
        <f t="shared" si="23"/>
        <v>205</v>
      </c>
      <c r="B224" s="83">
        <f t="shared" si="24"/>
        <v>0</v>
      </c>
      <c r="C224" s="127">
        <f t="shared" si="25"/>
        <v>0</v>
      </c>
      <c r="D224" s="127">
        <f t="shared" si="26"/>
        <v>0</v>
      </c>
      <c r="E224" s="83">
        <f t="shared" si="27"/>
        <v>0</v>
      </c>
      <c r="F224" s="83">
        <f t="shared" si="21"/>
        <v>0</v>
      </c>
      <c r="G224" s="128">
        <f t="shared" si="22"/>
        <v>0</v>
      </c>
    </row>
    <row r="225" spans="1:7" ht="13.5" hidden="1" thickBot="1">
      <c r="A225" s="65">
        <f t="shared" si="23"/>
        <v>206</v>
      </c>
      <c r="B225" s="83">
        <f t="shared" si="24"/>
        <v>0</v>
      </c>
      <c r="C225" s="127">
        <f t="shared" si="25"/>
        <v>0</v>
      </c>
      <c r="D225" s="127">
        <f t="shared" si="26"/>
        <v>0</v>
      </c>
      <c r="E225" s="83">
        <f t="shared" si="27"/>
        <v>0</v>
      </c>
      <c r="F225" s="83">
        <f t="shared" si="21"/>
        <v>0</v>
      </c>
      <c r="G225" s="128">
        <f t="shared" si="22"/>
        <v>0</v>
      </c>
    </row>
    <row r="226" spans="1:7" ht="13.5" hidden="1" thickBot="1">
      <c r="A226" s="65">
        <f t="shared" si="23"/>
        <v>207</v>
      </c>
      <c r="B226" s="83">
        <f t="shared" si="24"/>
        <v>0</v>
      </c>
      <c r="C226" s="127">
        <f t="shared" si="25"/>
        <v>0</v>
      </c>
      <c r="D226" s="127">
        <f t="shared" si="26"/>
        <v>0</v>
      </c>
      <c r="E226" s="83">
        <f t="shared" si="27"/>
        <v>0</v>
      </c>
      <c r="F226" s="83">
        <f t="shared" si="21"/>
        <v>0</v>
      </c>
      <c r="G226" s="128">
        <f t="shared" si="22"/>
        <v>0</v>
      </c>
    </row>
    <row r="227" spans="1:7" ht="13.5" hidden="1" thickBot="1">
      <c r="A227" s="65">
        <f t="shared" si="23"/>
        <v>208</v>
      </c>
      <c r="B227" s="83">
        <f t="shared" si="24"/>
        <v>0</v>
      </c>
      <c r="C227" s="127">
        <f t="shared" si="25"/>
        <v>0</v>
      </c>
      <c r="D227" s="127">
        <f t="shared" si="26"/>
        <v>0</v>
      </c>
      <c r="E227" s="83">
        <f t="shared" si="27"/>
        <v>0</v>
      </c>
      <c r="F227" s="83">
        <f t="shared" si="21"/>
        <v>0</v>
      </c>
      <c r="G227" s="128">
        <f t="shared" si="22"/>
        <v>0</v>
      </c>
    </row>
    <row r="228" spans="1:7" ht="13.5" hidden="1" thickBot="1">
      <c r="A228" s="65">
        <f t="shared" si="23"/>
        <v>209</v>
      </c>
      <c r="B228" s="83">
        <f t="shared" si="24"/>
        <v>0</v>
      </c>
      <c r="C228" s="127">
        <f t="shared" si="25"/>
        <v>0</v>
      </c>
      <c r="D228" s="127">
        <f t="shared" si="26"/>
        <v>0</v>
      </c>
      <c r="E228" s="83">
        <f t="shared" si="27"/>
        <v>0</v>
      </c>
      <c r="F228" s="83">
        <f t="shared" si="21"/>
        <v>0</v>
      </c>
      <c r="G228" s="128">
        <f t="shared" si="22"/>
        <v>0</v>
      </c>
    </row>
    <row r="229" spans="1:7" ht="13.5" hidden="1" thickBot="1">
      <c r="A229" s="65">
        <f t="shared" si="23"/>
        <v>210</v>
      </c>
      <c r="B229" s="83">
        <f t="shared" si="24"/>
        <v>0</v>
      </c>
      <c r="C229" s="127">
        <f t="shared" si="25"/>
        <v>0</v>
      </c>
      <c r="D229" s="127">
        <f t="shared" si="26"/>
        <v>0</v>
      </c>
      <c r="E229" s="83">
        <f t="shared" si="27"/>
        <v>0</v>
      </c>
      <c r="F229" s="83">
        <f t="shared" si="21"/>
        <v>0</v>
      </c>
      <c r="G229" s="128">
        <f t="shared" si="22"/>
        <v>0</v>
      </c>
    </row>
    <row r="230" spans="1:7" ht="13.5" hidden="1" thickBot="1">
      <c r="A230" s="65">
        <f t="shared" si="23"/>
        <v>211</v>
      </c>
      <c r="B230" s="83">
        <f t="shared" si="24"/>
        <v>0</v>
      </c>
      <c r="C230" s="127">
        <f t="shared" si="25"/>
        <v>0</v>
      </c>
      <c r="D230" s="127">
        <f t="shared" si="26"/>
        <v>0</v>
      </c>
      <c r="E230" s="83">
        <f t="shared" si="27"/>
        <v>0</v>
      </c>
      <c r="F230" s="83">
        <f t="shared" si="21"/>
        <v>0</v>
      </c>
      <c r="G230" s="128">
        <f t="shared" si="22"/>
        <v>0</v>
      </c>
    </row>
    <row r="231" spans="1:7" ht="13.5" hidden="1" thickBot="1">
      <c r="A231" s="65">
        <f t="shared" si="23"/>
        <v>212</v>
      </c>
      <c r="B231" s="83">
        <f t="shared" si="24"/>
        <v>0</v>
      </c>
      <c r="C231" s="127">
        <f t="shared" si="25"/>
        <v>0</v>
      </c>
      <c r="D231" s="127">
        <f t="shared" si="26"/>
        <v>0</v>
      </c>
      <c r="E231" s="83">
        <f t="shared" si="27"/>
        <v>0</v>
      </c>
      <c r="F231" s="83">
        <f t="shared" si="21"/>
        <v>0</v>
      </c>
      <c r="G231" s="128">
        <f t="shared" si="22"/>
        <v>0</v>
      </c>
    </row>
    <row r="232" spans="1:7" ht="13.5" hidden="1" thickBot="1">
      <c r="A232" s="65">
        <f t="shared" si="23"/>
        <v>213</v>
      </c>
      <c r="B232" s="83">
        <f t="shared" si="24"/>
        <v>0</v>
      </c>
      <c r="C232" s="127">
        <f t="shared" si="25"/>
        <v>0</v>
      </c>
      <c r="D232" s="127">
        <f t="shared" si="26"/>
        <v>0</v>
      </c>
      <c r="E232" s="83">
        <f t="shared" si="27"/>
        <v>0</v>
      </c>
      <c r="F232" s="83">
        <f t="shared" si="21"/>
        <v>0</v>
      </c>
      <c r="G232" s="128">
        <f t="shared" si="22"/>
        <v>0</v>
      </c>
    </row>
    <row r="233" spans="1:7" ht="13.5" hidden="1" thickBot="1">
      <c r="A233" s="65">
        <f t="shared" si="23"/>
        <v>214</v>
      </c>
      <c r="B233" s="83">
        <f t="shared" si="24"/>
        <v>0</v>
      </c>
      <c r="C233" s="127">
        <f t="shared" si="25"/>
        <v>0</v>
      </c>
      <c r="D233" s="127">
        <f t="shared" si="26"/>
        <v>0</v>
      </c>
      <c r="E233" s="83">
        <f t="shared" si="27"/>
        <v>0</v>
      </c>
      <c r="F233" s="83">
        <f t="shared" si="21"/>
        <v>0</v>
      </c>
      <c r="G233" s="128">
        <f t="shared" si="22"/>
        <v>0</v>
      </c>
    </row>
    <row r="234" spans="1:7" ht="13.5" hidden="1" thickBot="1">
      <c r="A234" s="65">
        <f t="shared" si="23"/>
        <v>215</v>
      </c>
      <c r="B234" s="83">
        <f t="shared" si="24"/>
        <v>0</v>
      </c>
      <c r="C234" s="127">
        <f t="shared" si="25"/>
        <v>0</v>
      </c>
      <c r="D234" s="127">
        <f t="shared" si="26"/>
        <v>0</v>
      </c>
      <c r="E234" s="83">
        <f t="shared" si="27"/>
        <v>0</v>
      </c>
      <c r="F234" s="83">
        <f t="shared" si="21"/>
        <v>0</v>
      </c>
      <c r="G234" s="128">
        <f t="shared" si="22"/>
        <v>0</v>
      </c>
    </row>
    <row r="235" spans="1:7" ht="13.5" hidden="1" thickBot="1">
      <c r="A235" s="65">
        <f t="shared" si="23"/>
        <v>216</v>
      </c>
      <c r="B235" s="83">
        <f t="shared" si="24"/>
        <v>0</v>
      </c>
      <c r="C235" s="127">
        <f t="shared" si="25"/>
        <v>0</v>
      </c>
      <c r="D235" s="127">
        <f t="shared" si="26"/>
        <v>0</v>
      </c>
      <c r="E235" s="83">
        <f t="shared" si="27"/>
        <v>0</v>
      </c>
      <c r="F235" s="83">
        <f t="shared" si="21"/>
        <v>0</v>
      </c>
      <c r="G235" s="128">
        <f t="shared" si="22"/>
        <v>0</v>
      </c>
    </row>
    <row r="236" spans="1:7" ht="13.5" hidden="1" thickBot="1">
      <c r="A236" s="65">
        <f t="shared" si="23"/>
        <v>217</v>
      </c>
      <c r="B236" s="83">
        <f t="shared" si="24"/>
        <v>0</v>
      </c>
      <c r="C236" s="127">
        <f t="shared" si="25"/>
        <v>0</v>
      </c>
      <c r="D236" s="127">
        <f t="shared" si="26"/>
        <v>0</v>
      </c>
      <c r="E236" s="83">
        <f t="shared" si="27"/>
        <v>0</v>
      </c>
      <c r="F236" s="83">
        <f t="shared" si="21"/>
        <v>0</v>
      </c>
      <c r="G236" s="128">
        <f t="shared" si="22"/>
        <v>0</v>
      </c>
    </row>
    <row r="237" spans="1:7" ht="13.5" hidden="1" thickBot="1">
      <c r="A237" s="65">
        <f t="shared" si="23"/>
        <v>218</v>
      </c>
      <c r="B237" s="83">
        <f t="shared" si="24"/>
        <v>0</v>
      </c>
      <c r="C237" s="127">
        <f t="shared" si="25"/>
        <v>0</v>
      </c>
      <c r="D237" s="127">
        <f t="shared" si="26"/>
        <v>0</v>
      </c>
      <c r="E237" s="83">
        <f t="shared" si="27"/>
        <v>0</v>
      </c>
      <c r="F237" s="83">
        <f t="shared" si="21"/>
        <v>0</v>
      </c>
      <c r="G237" s="128">
        <f t="shared" si="22"/>
        <v>0</v>
      </c>
    </row>
    <row r="238" spans="1:7" ht="13.5" hidden="1" thickBot="1">
      <c r="A238" s="65">
        <f t="shared" si="23"/>
        <v>219</v>
      </c>
      <c r="B238" s="83">
        <f t="shared" si="24"/>
        <v>0</v>
      </c>
      <c r="C238" s="127">
        <f t="shared" si="25"/>
        <v>0</v>
      </c>
      <c r="D238" s="127">
        <f t="shared" si="26"/>
        <v>0</v>
      </c>
      <c r="E238" s="83">
        <f t="shared" si="27"/>
        <v>0</v>
      </c>
      <c r="F238" s="83">
        <f t="shared" si="21"/>
        <v>0</v>
      </c>
      <c r="G238" s="128">
        <f t="shared" si="22"/>
        <v>0</v>
      </c>
    </row>
    <row r="239" spans="1:7" ht="13.5" hidden="1" thickBot="1">
      <c r="A239" s="65">
        <f t="shared" si="23"/>
        <v>220</v>
      </c>
      <c r="B239" s="83">
        <f t="shared" si="24"/>
        <v>0</v>
      </c>
      <c r="C239" s="127">
        <f t="shared" si="25"/>
        <v>0</v>
      </c>
      <c r="D239" s="127">
        <f t="shared" si="26"/>
        <v>0</v>
      </c>
      <c r="E239" s="83">
        <f t="shared" si="27"/>
        <v>0</v>
      </c>
      <c r="F239" s="83">
        <f t="shared" si="21"/>
        <v>0</v>
      </c>
      <c r="G239" s="128">
        <f t="shared" si="22"/>
        <v>0</v>
      </c>
    </row>
    <row r="240" spans="1:7" ht="13.5" hidden="1" thickBot="1">
      <c r="A240" s="65">
        <f t="shared" si="23"/>
        <v>221</v>
      </c>
      <c r="B240" s="83">
        <f t="shared" si="24"/>
        <v>0</v>
      </c>
      <c r="C240" s="127">
        <f t="shared" si="25"/>
        <v>0</v>
      </c>
      <c r="D240" s="127">
        <f t="shared" si="26"/>
        <v>0</v>
      </c>
      <c r="E240" s="83">
        <f t="shared" si="27"/>
        <v>0</v>
      </c>
      <c r="F240" s="83">
        <f t="shared" si="21"/>
        <v>0</v>
      </c>
      <c r="G240" s="128">
        <f t="shared" si="22"/>
        <v>0</v>
      </c>
    </row>
    <row r="241" spans="1:7" ht="13.5" hidden="1" thickBot="1">
      <c r="A241" s="65">
        <f t="shared" si="23"/>
        <v>222</v>
      </c>
      <c r="B241" s="83">
        <f t="shared" si="24"/>
        <v>0</v>
      </c>
      <c r="C241" s="127">
        <f t="shared" si="25"/>
        <v>0</v>
      </c>
      <c r="D241" s="127">
        <f t="shared" si="26"/>
        <v>0</v>
      </c>
      <c r="E241" s="83">
        <f t="shared" si="27"/>
        <v>0</v>
      </c>
      <c r="F241" s="83">
        <f t="shared" si="21"/>
        <v>0</v>
      </c>
      <c r="G241" s="128">
        <f t="shared" si="22"/>
        <v>0</v>
      </c>
    </row>
    <row r="242" spans="1:7" ht="13.5" hidden="1" thickBot="1">
      <c r="A242" s="65">
        <f t="shared" si="23"/>
        <v>223</v>
      </c>
      <c r="B242" s="83">
        <f t="shared" si="24"/>
        <v>0</v>
      </c>
      <c r="C242" s="127">
        <f t="shared" si="25"/>
        <v>0</v>
      </c>
      <c r="D242" s="127">
        <f t="shared" si="26"/>
        <v>0</v>
      </c>
      <c r="E242" s="83">
        <f t="shared" si="27"/>
        <v>0</v>
      </c>
      <c r="F242" s="83">
        <f t="shared" si="21"/>
        <v>0</v>
      </c>
      <c r="G242" s="128">
        <f t="shared" si="22"/>
        <v>0</v>
      </c>
    </row>
    <row r="243" spans="1:7" ht="13.5" hidden="1" thickBot="1">
      <c r="A243" s="65">
        <f t="shared" si="23"/>
        <v>224</v>
      </c>
      <c r="B243" s="83">
        <f t="shared" si="24"/>
        <v>0</v>
      </c>
      <c r="C243" s="127">
        <f t="shared" si="25"/>
        <v>0</v>
      </c>
      <c r="D243" s="127">
        <f t="shared" si="26"/>
        <v>0</v>
      </c>
      <c r="E243" s="83">
        <f t="shared" si="27"/>
        <v>0</v>
      </c>
      <c r="F243" s="83">
        <f t="shared" si="21"/>
        <v>0</v>
      </c>
      <c r="G243" s="128">
        <f t="shared" si="22"/>
        <v>0</v>
      </c>
    </row>
    <row r="244" spans="1:7" ht="13.5" hidden="1" thickBot="1">
      <c r="A244" s="65">
        <f t="shared" si="23"/>
        <v>225</v>
      </c>
      <c r="B244" s="83">
        <f t="shared" si="24"/>
        <v>0</v>
      </c>
      <c r="C244" s="127">
        <f t="shared" si="25"/>
        <v>0</v>
      </c>
      <c r="D244" s="127">
        <f t="shared" si="26"/>
        <v>0</v>
      </c>
      <c r="E244" s="83">
        <f t="shared" si="27"/>
        <v>0</v>
      </c>
      <c r="F244" s="83">
        <f t="shared" si="21"/>
        <v>0</v>
      </c>
      <c r="G244" s="128">
        <f t="shared" si="22"/>
        <v>0</v>
      </c>
    </row>
    <row r="245" spans="1:7" ht="13.5" hidden="1" thickBot="1">
      <c r="A245" s="65">
        <f t="shared" si="23"/>
        <v>226</v>
      </c>
      <c r="B245" s="83">
        <f t="shared" si="24"/>
        <v>0</v>
      </c>
      <c r="C245" s="127">
        <f t="shared" si="25"/>
        <v>0</v>
      </c>
      <c r="D245" s="127">
        <f t="shared" si="26"/>
        <v>0</v>
      </c>
      <c r="E245" s="83">
        <f t="shared" si="27"/>
        <v>0</v>
      </c>
      <c r="F245" s="83">
        <f t="shared" si="21"/>
        <v>0</v>
      </c>
      <c r="G245" s="128">
        <f t="shared" si="22"/>
        <v>0</v>
      </c>
    </row>
    <row r="246" spans="1:7" ht="13.5" hidden="1" thickBot="1">
      <c r="A246" s="65">
        <f t="shared" si="23"/>
        <v>227</v>
      </c>
      <c r="B246" s="83">
        <f t="shared" si="24"/>
        <v>0</v>
      </c>
      <c r="C246" s="127">
        <f t="shared" si="25"/>
        <v>0</v>
      </c>
      <c r="D246" s="127">
        <f t="shared" si="26"/>
        <v>0</v>
      </c>
      <c r="E246" s="83">
        <f t="shared" si="27"/>
        <v>0</v>
      </c>
      <c r="F246" s="83">
        <f t="shared" si="21"/>
        <v>0</v>
      </c>
      <c r="G246" s="128">
        <f t="shared" si="22"/>
        <v>0</v>
      </c>
    </row>
    <row r="247" spans="1:7" ht="13.5" hidden="1" thickBot="1">
      <c r="A247" s="65">
        <f t="shared" si="23"/>
        <v>228</v>
      </c>
      <c r="B247" s="83">
        <f t="shared" si="24"/>
        <v>0</v>
      </c>
      <c r="C247" s="127">
        <f t="shared" si="25"/>
        <v>0</v>
      </c>
      <c r="D247" s="127">
        <f t="shared" si="26"/>
        <v>0</v>
      </c>
      <c r="E247" s="83">
        <f t="shared" si="27"/>
        <v>0</v>
      </c>
      <c r="F247" s="83">
        <f t="shared" si="21"/>
        <v>0</v>
      </c>
      <c r="G247" s="128">
        <f t="shared" si="22"/>
        <v>0</v>
      </c>
    </row>
    <row r="248" spans="1:7" ht="13.5" hidden="1" thickBot="1">
      <c r="A248" s="65">
        <f t="shared" si="23"/>
        <v>229</v>
      </c>
      <c r="B248" s="83">
        <f t="shared" si="24"/>
        <v>0</v>
      </c>
      <c r="C248" s="127">
        <f t="shared" si="25"/>
        <v>0</v>
      </c>
      <c r="D248" s="127">
        <f t="shared" si="26"/>
        <v>0</v>
      </c>
      <c r="E248" s="83">
        <f t="shared" si="27"/>
        <v>0</v>
      </c>
      <c r="F248" s="83">
        <f t="shared" si="21"/>
        <v>0</v>
      </c>
      <c r="G248" s="128">
        <f t="shared" si="22"/>
        <v>0</v>
      </c>
    </row>
    <row r="249" spans="1:7" ht="13.5" hidden="1" thickBot="1">
      <c r="A249" s="65">
        <f t="shared" si="23"/>
        <v>230</v>
      </c>
      <c r="B249" s="83">
        <f t="shared" si="24"/>
        <v>0</v>
      </c>
      <c r="C249" s="127">
        <f t="shared" si="25"/>
        <v>0</v>
      </c>
      <c r="D249" s="127">
        <f t="shared" si="26"/>
        <v>0</v>
      </c>
      <c r="E249" s="83">
        <f t="shared" si="27"/>
        <v>0</v>
      </c>
      <c r="F249" s="83">
        <f t="shared" si="21"/>
        <v>0</v>
      </c>
      <c r="G249" s="128">
        <f t="shared" si="22"/>
        <v>0</v>
      </c>
    </row>
    <row r="250" spans="1:7" ht="13.5" hidden="1" thickBot="1">
      <c r="A250" s="65">
        <f t="shared" si="23"/>
        <v>231</v>
      </c>
      <c r="B250" s="83">
        <f t="shared" si="24"/>
        <v>0</v>
      </c>
      <c r="C250" s="127">
        <f t="shared" si="25"/>
        <v>0</v>
      </c>
      <c r="D250" s="127">
        <f t="shared" si="26"/>
        <v>0</v>
      </c>
      <c r="E250" s="83">
        <f t="shared" si="27"/>
        <v>0</v>
      </c>
      <c r="F250" s="83">
        <f t="shared" si="21"/>
        <v>0</v>
      </c>
      <c r="G250" s="128">
        <f t="shared" si="22"/>
        <v>0</v>
      </c>
    </row>
    <row r="251" spans="1:7" ht="13.5" hidden="1" thickBot="1">
      <c r="A251" s="65">
        <f t="shared" si="23"/>
        <v>232</v>
      </c>
      <c r="B251" s="83">
        <f t="shared" si="24"/>
        <v>0</v>
      </c>
      <c r="C251" s="127">
        <f t="shared" si="25"/>
        <v>0</v>
      </c>
      <c r="D251" s="127">
        <f t="shared" si="26"/>
        <v>0</v>
      </c>
      <c r="E251" s="83">
        <f t="shared" si="27"/>
        <v>0</v>
      </c>
      <c r="F251" s="83">
        <f t="shared" si="21"/>
        <v>0</v>
      </c>
      <c r="G251" s="128">
        <f t="shared" si="22"/>
        <v>0</v>
      </c>
    </row>
    <row r="252" spans="1:7" ht="13.5" hidden="1" thickBot="1">
      <c r="A252" s="65">
        <f t="shared" si="23"/>
        <v>233</v>
      </c>
      <c r="B252" s="83">
        <f t="shared" si="24"/>
        <v>0</v>
      </c>
      <c r="C252" s="127">
        <f t="shared" si="25"/>
        <v>0</v>
      </c>
      <c r="D252" s="127">
        <f t="shared" si="26"/>
        <v>0</v>
      </c>
      <c r="E252" s="83">
        <f t="shared" si="27"/>
        <v>0</v>
      </c>
      <c r="F252" s="83">
        <f t="shared" si="21"/>
        <v>0</v>
      </c>
      <c r="G252" s="128">
        <f t="shared" si="22"/>
        <v>0</v>
      </c>
    </row>
    <row r="253" spans="1:7" ht="13.5" hidden="1" thickBot="1">
      <c r="A253" s="65">
        <f t="shared" si="23"/>
        <v>234</v>
      </c>
      <c r="B253" s="83">
        <f t="shared" si="24"/>
        <v>0</v>
      </c>
      <c r="C253" s="127">
        <f t="shared" si="25"/>
        <v>0</v>
      </c>
      <c r="D253" s="127">
        <f t="shared" si="26"/>
        <v>0</v>
      </c>
      <c r="E253" s="83">
        <f t="shared" si="27"/>
        <v>0</v>
      </c>
      <c r="F253" s="83">
        <f t="shared" si="21"/>
        <v>0</v>
      </c>
      <c r="G253" s="128">
        <f t="shared" si="22"/>
        <v>0</v>
      </c>
    </row>
    <row r="254" spans="1:7" ht="13.5" hidden="1" thickBot="1">
      <c r="A254" s="65">
        <f t="shared" si="23"/>
        <v>235</v>
      </c>
      <c r="B254" s="83">
        <f t="shared" si="24"/>
        <v>0</v>
      </c>
      <c r="C254" s="127">
        <f t="shared" si="25"/>
        <v>0</v>
      </c>
      <c r="D254" s="127">
        <f t="shared" si="26"/>
        <v>0</v>
      </c>
      <c r="E254" s="83">
        <f t="shared" si="27"/>
        <v>0</v>
      </c>
      <c r="F254" s="83">
        <f t="shared" si="21"/>
        <v>0</v>
      </c>
      <c r="G254" s="128">
        <f t="shared" si="22"/>
        <v>0</v>
      </c>
    </row>
    <row r="255" spans="1:7" ht="13.5" hidden="1" thickBot="1">
      <c r="A255" s="65">
        <f t="shared" si="23"/>
        <v>236</v>
      </c>
      <c r="B255" s="83">
        <f t="shared" si="24"/>
        <v>0</v>
      </c>
      <c r="C255" s="127">
        <f t="shared" si="25"/>
        <v>0</v>
      </c>
      <c r="D255" s="127">
        <f t="shared" si="26"/>
        <v>0</v>
      </c>
      <c r="E255" s="83">
        <f t="shared" si="27"/>
        <v>0</v>
      </c>
      <c r="F255" s="83">
        <f t="shared" si="21"/>
        <v>0</v>
      </c>
      <c r="G255" s="128">
        <f t="shared" si="22"/>
        <v>0</v>
      </c>
    </row>
    <row r="256" spans="1:7" ht="13.5" hidden="1" thickBot="1">
      <c r="A256" s="65">
        <f t="shared" si="23"/>
        <v>237</v>
      </c>
      <c r="B256" s="83">
        <f t="shared" si="24"/>
        <v>0</v>
      </c>
      <c r="C256" s="127">
        <f t="shared" si="25"/>
        <v>0</v>
      </c>
      <c r="D256" s="127">
        <f t="shared" si="26"/>
        <v>0</v>
      </c>
      <c r="E256" s="83">
        <f t="shared" si="27"/>
        <v>0</v>
      </c>
      <c r="F256" s="83">
        <f t="shared" si="21"/>
        <v>0</v>
      </c>
      <c r="G256" s="128">
        <f t="shared" si="22"/>
        <v>0</v>
      </c>
    </row>
    <row r="257" spans="1:7" ht="13.5" hidden="1" thickBot="1">
      <c r="A257" s="65">
        <f t="shared" si="23"/>
        <v>238</v>
      </c>
      <c r="B257" s="83">
        <f t="shared" si="24"/>
        <v>0</v>
      </c>
      <c r="C257" s="127">
        <f t="shared" si="25"/>
        <v>0</v>
      </c>
      <c r="D257" s="127">
        <f t="shared" si="26"/>
        <v>0</v>
      </c>
      <c r="E257" s="83">
        <f t="shared" si="27"/>
        <v>0</v>
      </c>
      <c r="F257" s="83">
        <f t="shared" si="21"/>
        <v>0</v>
      </c>
      <c r="G257" s="128">
        <f t="shared" si="22"/>
        <v>0</v>
      </c>
    </row>
    <row r="258" spans="1:7" ht="13.5" hidden="1" thickBot="1">
      <c r="A258" s="65">
        <f t="shared" si="23"/>
        <v>239</v>
      </c>
      <c r="B258" s="83">
        <f t="shared" si="24"/>
        <v>0</v>
      </c>
      <c r="C258" s="127">
        <f t="shared" si="25"/>
        <v>0</v>
      </c>
      <c r="D258" s="127">
        <f t="shared" si="26"/>
        <v>0</v>
      </c>
      <c r="E258" s="83">
        <f t="shared" si="27"/>
        <v>0</v>
      </c>
      <c r="F258" s="83">
        <f t="shared" si="21"/>
        <v>0</v>
      </c>
      <c r="G258" s="128">
        <f t="shared" si="22"/>
        <v>0</v>
      </c>
    </row>
    <row r="259" spans="1:7" ht="13.5" hidden="1" thickBot="1">
      <c r="A259" s="65">
        <f t="shared" si="23"/>
        <v>240</v>
      </c>
      <c r="B259" s="83">
        <f t="shared" si="24"/>
        <v>0</v>
      </c>
      <c r="C259" s="127">
        <f t="shared" si="25"/>
        <v>0</v>
      </c>
      <c r="D259" s="127">
        <f t="shared" si="26"/>
        <v>0</v>
      </c>
      <c r="E259" s="83">
        <f t="shared" si="27"/>
        <v>0</v>
      </c>
      <c r="F259" s="83">
        <f t="shared" si="21"/>
        <v>0</v>
      </c>
      <c r="G259" s="128">
        <f t="shared" si="22"/>
        <v>0</v>
      </c>
    </row>
    <row r="260" spans="1:7" ht="13.5" hidden="1" thickBot="1">
      <c r="A260" s="65">
        <f t="shared" si="23"/>
        <v>241</v>
      </c>
      <c r="B260" s="83">
        <f t="shared" si="24"/>
        <v>0</v>
      </c>
      <c r="C260" s="127">
        <f t="shared" si="25"/>
        <v>0</v>
      </c>
      <c r="D260" s="127">
        <f t="shared" si="26"/>
        <v>0</v>
      </c>
      <c r="E260" s="83">
        <f t="shared" si="27"/>
        <v>0</v>
      </c>
      <c r="F260" s="83">
        <f t="shared" si="21"/>
        <v>0</v>
      </c>
      <c r="G260" s="128">
        <f t="shared" si="22"/>
        <v>0</v>
      </c>
    </row>
    <row r="261" spans="1:7" ht="13.5" hidden="1" thickBot="1">
      <c r="A261" s="65">
        <f t="shared" si="23"/>
        <v>242</v>
      </c>
      <c r="B261" s="83">
        <f t="shared" si="24"/>
        <v>0</v>
      </c>
      <c r="C261" s="127">
        <f t="shared" si="25"/>
        <v>0</v>
      </c>
      <c r="D261" s="127">
        <f t="shared" si="26"/>
        <v>0</v>
      </c>
      <c r="E261" s="83">
        <f t="shared" si="27"/>
        <v>0</v>
      </c>
      <c r="F261" s="83">
        <f t="shared" si="21"/>
        <v>0</v>
      </c>
      <c r="G261" s="128">
        <f t="shared" si="22"/>
        <v>0</v>
      </c>
    </row>
    <row r="262" spans="1:7" ht="13.5" hidden="1" thickBot="1">
      <c r="A262" s="65">
        <f t="shared" si="23"/>
        <v>243</v>
      </c>
      <c r="B262" s="83">
        <f t="shared" si="24"/>
        <v>0</v>
      </c>
      <c r="C262" s="127">
        <f t="shared" si="25"/>
        <v>0</v>
      </c>
      <c r="D262" s="127">
        <f t="shared" si="26"/>
        <v>0</v>
      </c>
      <c r="E262" s="83">
        <f t="shared" si="27"/>
        <v>0</v>
      </c>
      <c r="F262" s="83">
        <f t="shared" si="21"/>
        <v>0</v>
      </c>
      <c r="G262" s="128">
        <f t="shared" si="22"/>
        <v>0</v>
      </c>
    </row>
    <row r="263" spans="1:7" ht="13.5" hidden="1" thickBot="1">
      <c r="A263" s="65">
        <f t="shared" si="23"/>
        <v>244</v>
      </c>
      <c r="B263" s="83">
        <f t="shared" si="24"/>
        <v>0</v>
      </c>
      <c r="C263" s="127">
        <f t="shared" si="25"/>
        <v>0</v>
      </c>
      <c r="D263" s="127">
        <f t="shared" si="26"/>
        <v>0</v>
      </c>
      <c r="E263" s="83">
        <f t="shared" si="27"/>
        <v>0</v>
      </c>
      <c r="F263" s="83">
        <f t="shared" si="21"/>
        <v>0</v>
      </c>
      <c r="G263" s="128">
        <f t="shared" si="22"/>
        <v>0</v>
      </c>
    </row>
    <row r="264" spans="1:7" ht="13.5" hidden="1" thickBot="1">
      <c r="A264" s="65">
        <f t="shared" si="23"/>
        <v>245</v>
      </c>
      <c r="B264" s="83">
        <f t="shared" si="24"/>
        <v>0</v>
      </c>
      <c r="C264" s="127">
        <f t="shared" si="25"/>
        <v>0</v>
      </c>
      <c r="D264" s="127">
        <f t="shared" si="26"/>
        <v>0</v>
      </c>
      <c r="E264" s="83">
        <f t="shared" si="27"/>
        <v>0</v>
      </c>
      <c r="F264" s="83">
        <f t="shared" si="21"/>
        <v>0</v>
      </c>
      <c r="G264" s="128">
        <f t="shared" si="22"/>
        <v>0</v>
      </c>
    </row>
    <row r="265" spans="1:7" ht="13.5" hidden="1" thickBot="1">
      <c r="A265" s="65">
        <f t="shared" si="23"/>
        <v>246</v>
      </c>
      <c r="B265" s="83">
        <f t="shared" si="24"/>
        <v>0</v>
      </c>
      <c r="C265" s="127">
        <f t="shared" si="25"/>
        <v>0</v>
      </c>
      <c r="D265" s="127">
        <f t="shared" si="26"/>
        <v>0</v>
      </c>
      <c r="E265" s="83">
        <f t="shared" si="27"/>
        <v>0</v>
      </c>
      <c r="F265" s="83">
        <f t="shared" si="21"/>
        <v>0</v>
      </c>
      <c r="G265" s="128">
        <f t="shared" si="22"/>
        <v>0</v>
      </c>
    </row>
    <row r="266" spans="1:7" ht="13.5" hidden="1" thickBot="1">
      <c r="A266" s="65">
        <f t="shared" si="23"/>
        <v>247</v>
      </c>
      <c r="B266" s="83">
        <f t="shared" si="24"/>
        <v>0</v>
      </c>
      <c r="C266" s="127">
        <f t="shared" si="25"/>
        <v>0</v>
      </c>
      <c r="D266" s="127">
        <f t="shared" si="26"/>
        <v>0</v>
      </c>
      <c r="E266" s="83">
        <f t="shared" si="27"/>
        <v>0</v>
      </c>
      <c r="F266" s="83">
        <f t="shared" si="21"/>
        <v>0</v>
      </c>
      <c r="G266" s="128">
        <f t="shared" si="22"/>
        <v>0</v>
      </c>
    </row>
    <row r="267" spans="1:7" ht="13.5" hidden="1" thickBot="1">
      <c r="A267" s="65">
        <f t="shared" si="23"/>
        <v>248</v>
      </c>
      <c r="B267" s="83">
        <f t="shared" si="24"/>
        <v>0</v>
      </c>
      <c r="C267" s="127">
        <f t="shared" si="25"/>
        <v>0</v>
      </c>
      <c r="D267" s="127">
        <f t="shared" si="26"/>
        <v>0</v>
      </c>
      <c r="E267" s="83">
        <f t="shared" si="27"/>
        <v>0</v>
      </c>
      <c r="F267" s="83">
        <f t="shared" si="21"/>
        <v>0</v>
      </c>
      <c r="G267" s="128">
        <f t="shared" si="22"/>
        <v>0</v>
      </c>
    </row>
    <row r="268" spans="1:7" ht="13.5" hidden="1" thickBot="1">
      <c r="A268" s="65">
        <f t="shared" si="23"/>
        <v>249</v>
      </c>
      <c r="B268" s="83">
        <f t="shared" si="24"/>
        <v>0</v>
      </c>
      <c r="C268" s="127">
        <f t="shared" si="25"/>
        <v>0</v>
      </c>
      <c r="D268" s="127">
        <f t="shared" si="26"/>
        <v>0</v>
      </c>
      <c r="E268" s="83">
        <f t="shared" si="27"/>
        <v>0</v>
      </c>
      <c r="F268" s="83">
        <f t="shared" si="21"/>
        <v>0</v>
      </c>
      <c r="G268" s="128">
        <f t="shared" si="22"/>
        <v>0</v>
      </c>
    </row>
    <row r="269" spans="1:7" ht="13.5" hidden="1" thickBot="1">
      <c r="A269" s="65">
        <f t="shared" si="23"/>
        <v>250</v>
      </c>
      <c r="B269" s="83">
        <f t="shared" si="24"/>
        <v>0</v>
      </c>
      <c r="C269" s="127">
        <f t="shared" si="25"/>
        <v>0</v>
      </c>
      <c r="D269" s="127">
        <f t="shared" si="26"/>
        <v>0</v>
      </c>
      <c r="E269" s="83">
        <f t="shared" si="27"/>
        <v>0</v>
      </c>
      <c r="F269" s="83">
        <f t="shared" si="21"/>
        <v>0</v>
      </c>
      <c r="G269" s="128">
        <f t="shared" si="22"/>
        <v>0</v>
      </c>
    </row>
    <row r="270" spans="1:7" ht="13.5" hidden="1" thickBot="1">
      <c r="A270" s="65">
        <f t="shared" si="23"/>
        <v>251</v>
      </c>
      <c r="B270" s="83">
        <f t="shared" si="24"/>
        <v>0</v>
      </c>
      <c r="C270" s="127">
        <f t="shared" si="25"/>
        <v>0</v>
      </c>
      <c r="D270" s="127">
        <f t="shared" si="26"/>
        <v>0</v>
      </c>
      <c r="E270" s="83">
        <f t="shared" si="27"/>
        <v>0</v>
      </c>
      <c r="F270" s="83">
        <f t="shared" si="21"/>
        <v>0</v>
      </c>
      <c r="G270" s="128">
        <f t="shared" si="22"/>
        <v>0</v>
      </c>
    </row>
    <row r="271" spans="1:7" ht="13.5" hidden="1" thickBot="1">
      <c r="A271" s="65">
        <f t="shared" si="23"/>
        <v>252</v>
      </c>
      <c r="B271" s="83">
        <f t="shared" si="24"/>
        <v>0</v>
      </c>
      <c r="C271" s="127">
        <f t="shared" si="25"/>
        <v>0</v>
      </c>
      <c r="D271" s="127">
        <f t="shared" si="26"/>
        <v>0</v>
      </c>
      <c r="E271" s="83">
        <f t="shared" si="27"/>
        <v>0</v>
      </c>
      <c r="F271" s="83">
        <f t="shared" si="21"/>
        <v>0</v>
      </c>
      <c r="G271" s="128">
        <f t="shared" si="22"/>
        <v>0</v>
      </c>
    </row>
    <row r="272" spans="1:7" ht="13.5" hidden="1" thickBot="1">
      <c r="A272" s="65">
        <f t="shared" si="23"/>
        <v>253</v>
      </c>
      <c r="B272" s="83">
        <f t="shared" si="24"/>
        <v>0</v>
      </c>
      <c r="C272" s="127">
        <f t="shared" si="25"/>
        <v>0</v>
      </c>
      <c r="D272" s="127">
        <f t="shared" si="26"/>
        <v>0</v>
      </c>
      <c r="E272" s="83">
        <f t="shared" si="27"/>
        <v>0</v>
      </c>
      <c r="F272" s="83">
        <f t="shared" si="21"/>
        <v>0</v>
      </c>
      <c r="G272" s="128">
        <f t="shared" si="22"/>
        <v>0</v>
      </c>
    </row>
    <row r="273" spans="1:7" ht="13.5" hidden="1" thickBot="1">
      <c r="A273" s="65">
        <f t="shared" si="23"/>
        <v>254</v>
      </c>
      <c r="B273" s="83">
        <f t="shared" si="24"/>
        <v>0</v>
      </c>
      <c r="C273" s="127">
        <f t="shared" si="25"/>
        <v>0</v>
      </c>
      <c r="D273" s="127">
        <f t="shared" si="26"/>
        <v>0</v>
      </c>
      <c r="E273" s="83">
        <f t="shared" si="27"/>
        <v>0</v>
      </c>
      <c r="F273" s="83">
        <f t="shared" si="21"/>
        <v>0</v>
      </c>
      <c r="G273" s="128">
        <f t="shared" si="22"/>
        <v>0</v>
      </c>
    </row>
    <row r="274" spans="1:7" ht="13.5" hidden="1" thickBot="1">
      <c r="A274" s="65">
        <f t="shared" si="23"/>
        <v>255</v>
      </c>
      <c r="B274" s="83">
        <f t="shared" si="24"/>
        <v>0</v>
      </c>
      <c r="C274" s="127">
        <f t="shared" si="25"/>
        <v>0</v>
      </c>
      <c r="D274" s="127">
        <f t="shared" si="26"/>
        <v>0</v>
      </c>
      <c r="E274" s="83">
        <f t="shared" si="27"/>
        <v>0</v>
      </c>
      <c r="F274" s="83">
        <f t="shared" si="21"/>
        <v>0</v>
      </c>
      <c r="G274" s="128">
        <f t="shared" si="22"/>
        <v>0</v>
      </c>
    </row>
    <row r="275" spans="1:7" ht="13.5" hidden="1" thickBot="1">
      <c r="A275" s="65">
        <f t="shared" si="23"/>
        <v>256</v>
      </c>
      <c r="B275" s="83">
        <f t="shared" si="24"/>
        <v>0</v>
      </c>
      <c r="C275" s="127">
        <f t="shared" si="25"/>
        <v>0</v>
      </c>
      <c r="D275" s="127">
        <f t="shared" si="26"/>
        <v>0</v>
      </c>
      <c r="E275" s="83">
        <f t="shared" si="27"/>
        <v>0</v>
      </c>
      <c r="F275" s="83">
        <f t="shared" si="21"/>
        <v>0</v>
      </c>
      <c r="G275" s="128">
        <f t="shared" si="22"/>
        <v>0</v>
      </c>
    </row>
    <row r="276" spans="1:7" ht="13.5" hidden="1" thickBot="1">
      <c r="A276" s="65">
        <f t="shared" si="23"/>
        <v>257</v>
      </c>
      <c r="B276" s="83">
        <f t="shared" si="24"/>
        <v>0</v>
      </c>
      <c r="C276" s="127">
        <f t="shared" si="25"/>
        <v>0</v>
      </c>
      <c r="D276" s="127">
        <f t="shared" si="26"/>
        <v>0</v>
      </c>
      <c r="E276" s="83">
        <f t="shared" si="27"/>
        <v>0</v>
      </c>
      <c r="F276" s="83">
        <f aca="true" t="shared" si="28" ref="F276:F339">IF(A276=$D$10,$D$2,0)</f>
        <v>0</v>
      </c>
      <c r="G276" s="128">
        <f aca="true" t="shared" si="29" ref="G276:G339">B276-F276</f>
        <v>0</v>
      </c>
    </row>
    <row r="277" spans="1:7" ht="13.5" hidden="1" thickBot="1">
      <c r="A277" s="65">
        <f aca="true" t="shared" si="30" ref="A277:A340">A276+1</f>
        <v>258</v>
      </c>
      <c r="B277" s="83">
        <f aca="true" t="shared" si="31" ref="B277:B340">B276-F276</f>
        <v>0</v>
      </c>
      <c r="C277" s="127">
        <f aca="true" t="shared" si="32" ref="C277:C340">IF(D277=0,0,D277+$D$13)</f>
        <v>0</v>
      </c>
      <c r="D277" s="127">
        <f aca="true" t="shared" si="33" ref="D277:D340">E277+F277</f>
        <v>0</v>
      </c>
      <c r="E277" s="83">
        <f aca="true" t="shared" si="34" ref="E277:E340">IF(B277&gt;0,E276,0)</f>
        <v>0</v>
      </c>
      <c r="F277" s="83">
        <f t="shared" si="28"/>
        <v>0</v>
      </c>
      <c r="G277" s="128">
        <f t="shared" si="29"/>
        <v>0</v>
      </c>
    </row>
    <row r="278" spans="1:7" ht="13.5" hidden="1" thickBot="1">
      <c r="A278" s="65">
        <f t="shared" si="30"/>
        <v>259</v>
      </c>
      <c r="B278" s="83">
        <f t="shared" si="31"/>
        <v>0</v>
      </c>
      <c r="C278" s="127">
        <f t="shared" si="32"/>
        <v>0</v>
      </c>
      <c r="D278" s="127">
        <f t="shared" si="33"/>
        <v>0</v>
      </c>
      <c r="E278" s="83">
        <f t="shared" si="34"/>
        <v>0</v>
      </c>
      <c r="F278" s="83">
        <f t="shared" si="28"/>
        <v>0</v>
      </c>
      <c r="G278" s="128">
        <f t="shared" si="29"/>
        <v>0</v>
      </c>
    </row>
    <row r="279" spans="1:7" ht="13.5" hidden="1" thickBot="1">
      <c r="A279" s="65">
        <f t="shared" si="30"/>
        <v>260</v>
      </c>
      <c r="B279" s="83">
        <f t="shared" si="31"/>
        <v>0</v>
      </c>
      <c r="C279" s="127">
        <f t="shared" si="32"/>
        <v>0</v>
      </c>
      <c r="D279" s="127">
        <f t="shared" si="33"/>
        <v>0</v>
      </c>
      <c r="E279" s="83">
        <f t="shared" si="34"/>
        <v>0</v>
      </c>
      <c r="F279" s="83">
        <f t="shared" si="28"/>
        <v>0</v>
      </c>
      <c r="G279" s="128">
        <f t="shared" si="29"/>
        <v>0</v>
      </c>
    </row>
    <row r="280" spans="1:7" ht="13.5" hidden="1" thickBot="1">
      <c r="A280" s="65">
        <f t="shared" si="30"/>
        <v>261</v>
      </c>
      <c r="B280" s="83">
        <f t="shared" si="31"/>
        <v>0</v>
      </c>
      <c r="C280" s="127">
        <f t="shared" si="32"/>
        <v>0</v>
      </c>
      <c r="D280" s="127">
        <f t="shared" si="33"/>
        <v>0</v>
      </c>
      <c r="E280" s="83">
        <f t="shared" si="34"/>
        <v>0</v>
      </c>
      <c r="F280" s="83">
        <f t="shared" si="28"/>
        <v>0</v>
      </c>
      <c r="G280" s="128">
        <f t="shared" si="29"/>
        <v>0</v>
      </c>
    </row>
    <row r="281" spans="1:7" ht="13.5" hidden="1" thickBot="1">
      <c r="A281" s="65">
        <f t="shared" si="30"/>
        <v>262</v>
      </c>
      <c r="B281" s="83">
        <f t="shared" si="31"/>
        <v>0</v>
      </c>
      <c r="C281" s="127">
        <f t="shared" si="32"/>
        <v>0</v>
      </c>
      <c r="D281" s="127">
        <f t="shared" si="33"/>
        <v>0</v>
      </c>
      <c r="E281" s="83">
        <f t="shared" si="34"/>
        <v>0</v>
      </c>
      <c r="F281" s="83">
        <f t="shared" si="28"/>
        <v>0</v>
      </c>
      <c r="G281" s="128">
        <f t="shared" si="29"/>
        <v>0</v>
      </c>
    </row>
    <row r="282" spans="1:7" ht="13.5" hidden="1" thickBot="1">
      <c r="A282" s="65">
        <f t="shared" si="30"/>
        <v>263</v>
      </c>
      <c r="B282" s="83">
        <f t="shared" si="31"/>
        <v>0</v>
      </c>
      <c r="C282" s="127">
        <f t="shared" si="32"/>
        <v>0</v>
      </c>
      <c r="D282" s="127">
        <f t="shared" si="33"/>
        <v>0</v>
      </c>
      <c r="E282" s="83">
        <f t="shared" si="34"/>
        <v>0</v>
      </c>
      <c r="F282" s="83">
        <f t="shared" si="28"/>
        <v>0</v>
      </c>
      <c r="G282" s="128">
        <f t="shared" si="29"/>
        <v>0</v>
      </c>
    </row>
    <row r="283" spans="1:7" ht="13.5" hidden="1" thickBot="1">
      <c r="A283" s="65">
        <f t="shared" si="30"/>
        <v>264</v>
      </c>
      <c r="B283" s="83">
        <f t="shared" si="31"/>
        <v>0</v>
      </c>
      <c r="C283" s="127">
        <f t="shared" si="32"/>
        <v>0</v>
      </c>
      <c r="D283" s="127">
        <f t="shared" si="33"/>
        <v>0</v>
      </c>
      <c r="E283" s="83">
        <f t="shared" si="34"/>
        <v>0</v>
      </c>
      <c r="F283" s="83">
        <f t="shared" si="28"/>
        <v>0</v>
      </c>
      <c r="G283" s="128">
        <f t="shared" si="29"/>
        <v>0</v>
      </c>
    </row>
    <row r="284" spans="1:7" ht="13.5" hidden="1" thickBot="1">
      <c r="A284" s="65">
        <f t="shared" si="30"/>
        <v>265</v>
      </c>
      <c r="B284" s="83">
        <f t="shared" si="31"/>
        <v>0</v>
      </c>
      <c r="C284" s="127">
        <f t="shared" si="32"/>
        <v>0</v>
      </c>
      <c r="D284" s="127">
        <f t="shared" si="33"/>
        <v>0</v>
      </c>
      <c r="E284" s="83">
        <f t="shared" si="34"/>
        <v>0</v>
      </c>
      <c r="F284" s="83">
        <f t="shared" si="28"/>
        <v>0</v>
      </c>
      <c r="G284" s="128">
        <f t="shared" si="29"/>
        <v>0</v>
      </c>
    </row>
    <row r="285" spans="1:7" ht="13.5" hidden="1" thickBot="1">
      <c r="A285" s="65">
        <f t="shared" si="30"/>
        <v>266</v>
      </c>
      <c r="B285" s="83">
        <f t="shared" si="31"/>
        <v>0</v>
      </c>
      <c r="C285" s="127">
        <f t="shared" si="32"/>
        <v>0</v>
      </c>
      <c r="D285" s="127">
        <f t="shared" si="33"/>
        <v>0</v>
      </c>
      <c r="E285" s="83">
        <f t="shared" si="34"/>
        <v>0</v>
      </c>
      <c r="F285" s="83">
        <f t="shared" si="28"/>
        <v>0</v>
      </c>
      <c r="G285" s="128">
        <f t="shared" si="29"/>
        <v>0</v>
      </c>
    </row>
    <row r="286" spans="1:7" ht="13.5" hidden="1" thickBot="1">
      <c r="A286" s="65">
        <f t="shared" si="30"/>
        <v>267</v>
      </c>
      <c r="B286" s="83">
        <f t="shared" si="31"/>
        <v>0</v>
      </c>
      <c r="C286" s="127">
        <f t="shared" si="32"/>
        <v>0</v>
      </c>
      <c r="D286" s="127">
        <f t="shared" si="33"/>
        <v>0</v>
      </c>
      <c r="E286" s="83">
        <f t="shared" si="34"/>
        <v>0</v>
      </c>
      <c r="F286" s="83">
        <f t="shared" si="28"/>
        <v>0</v>
      </c>
      <c r="G286" s="128">
        <f t="shared" si="29"/>
        <v>0</v>
      </c>
    </row>
    <row r="287" spans="1:7" ht="13.5" hidden="1" thickBot="1">
      <c r="A287" s="65">
        <f t="shared" si="30"/>
        <v>268</v>
      </c>
      <c r="B287" s="83">
        <f t="shared" si="31"/>
        <v>0</v>
      </c>
      <c r="C287" s="127">
        <f t="shared" si="32"/>
        <v>0</v>
      </c>
      <c r="D287" s="127">
        <f t="shared" si="33"/>
        <v>0</v>
      </c>
      <c r="E287" s="83">
        <f t="shared" si="34"/>
        <v>0</v>
      </c>
      <c r="F287" s="83">
        <f t="shared" si="28"/>
        <v>0</v>
      </c>
      <c r="G287" s="128">
        <f t="shared" si="29"/>
        <v>0</v>
      </c>
    </row>
    <row r="288" spans="1:7" ht="13.5" hidden="1" thickBot="1">
      <c r="A288" s="65">
        <f t="shared" si="30"/>
        <v>269</v>
      </c>
      <c r="B288" s="83">
        <f t="shared" si="31"/>
        <v>0</v>
      </c>
      <c r="C288" s="127">
        <f t="shared" si="32"/>
        <v>0</v>
      </c>
      <c r="D288" s="127">
        <f t="shared" si="33"/>
        <v>0</v>
      </c>
      <c r="E288" s="83">
        <f t="shared" si="34"/>
        <v>0</v>
      </c>
      <c r="F288" s="83">
        <f t="shared" si="28"/>
        <v>0</v>
      </c>
      <c r="G288" s="128">
        <f t="shared" si="29"/>
        <v>0</v>
      </c>
    </row>
    <row r="289" spans="1:7" ht="13.5" hidden="1" thickBot="1">
      <c r="A289" s="65">
        <f t="shared" si="30"/>
        <v>270</v>
      </c>
      <c r="B289" s="83">
        <f t="shared" si="31"/>
        <v>0</v>
      </c>
      <c r="C289" s="127">
        <f t="shared" si="32"/>
        <v>0</v>
      </c>
      <c r="D289" s="127">
        <f t="shared" si="33"/>
        <v>0</v>
      </c>
      <c r="E289" s="83">
        <f t="shared" si="34"/>
        <v>0</v>
      </c>
      <c r="F289" s="83">
        <f t="shared" si="28"/>
        <v>0</v>
      </c>
      <c r="G289" s="128">
        <f t="shared" si="29"/>
        <v>0</v>
      </c>
    </row>
    <row r="290" spans="1:7" ht="13.5" hidden="1" thickBot="1">
      <c r="A290" s="65">
        <f t="shared" si="30"/>
        <v>271</v>
      </c>
      <c r="B290" s="83">
        <f t="shared" si="31"/>
        <v>0</v>
      </c>
      <c r="C290" s="127">
        <f t="shared" si="32"/>
        <v>0</v>
      </c>
      <c r="D290" s="127">
        <f t="shared" si="33"/>
        <v>0</v>
      </c>
      <c r="E290" s="83">
        <f t="shared" si="34"/>
        <v>0</v>
      </c>
      <c r="F290" s="83">
        <f t="shared" si="28"/>
        <v>0</v>
      </c>
      <c r="G290" s="128">
        <f t="shared" si="29"/>
        <v>0</v>
      </c>
    </row>
    <row r="291" spans="1:7" ht="13.5" hidden="1" thickBot="1">
      <c r="A291" s="65">
        <f t="shared" si="30"/>
        <v>272</v>
      </c>
      <c r="B291" s="83">
        <f t="shared" si="31"/>
        <v>0</v>
      </c>
      <c r="C291" s="127">
        <f t="shared" si="32"/>
        <v>0</v>
      </c>
      <c r="D291" s="127">
        <f t="shared" si="33"/>
        <v>0</v>
      </c>
      <c r="E291" s="83">
        <f t="shared" si="34"/>
        <v>0</v>
      </c>
      <c r="F291" s="83">
        <f t="shared" si="28"/>
        <v>0</v>
      </c>
      <c r="G291" s="128">
        <f t="shared" si="29"/>
        <v>0</v>
      </c>
    </row>
    <row r="292" spans="1:7" ht="13.5" hidden="1" thickBot="1">
      <c r="A292" s="65">
        <f t="shared" si="30"/>
        <v>273</v>
      </c>
      <c r="B292" s="83">
        <f t="shared" si="31"/>
        <v>0</v>
      </c>
      <c r="C292" s="127">
        <f t="shared" si="32"/>
        <v>0</v>
      </c>
      <c r="D292" s="127">
        <f t="shared" si="33"/>
        <v>0</v>
      </c>
      <c r="E292" s="83">
        <f t="shared" si="34"/>
        <v>0</v>
      </c>
      <c r="F292" s="83">
        <f t="shared" si="28"/>
        <v>0</v>
      </c>
      <c r="G292" s="128">
        <f t="shared" si="29"/>
        <v>0</v>
      </c>
    </row>
    <row r="293" spans="1:7" ht="13.5" hidden="1" thickBot="1">
      <c r="A293" s="65">
        <f t="shared" si="30"/>
        <v>274</v>
      </c>
      <c r="B293" s="83">
        <f t="shared" si="31"/>
        <v>0</v>
      </c>
      <c r="C293" s="127">
        <f t="shared" si="32"/>
        <v>0</v>
      </c>
      <c r="D293" s="127">
        <f t="shared" si="33"/>
        <v>0</v>
      </c>
      <c r="E293" s="83">
        <f t="shared" si="34"/>
        <v>0</v>
      </c>
      <c r="F293" s="83">
        <f t="shared" si="28"/>
        <v>0</v>
      </c>
      <c r="G293" s="128">
        <f t="shared" si="29"/>
        <v>0</v>
      </c>
    </row>
    <row r="294" spans="1:7" ht="13.5" hidden="1" thickBot="1">
      <c r="A294" s="65">
        <f t="shared" si="30"/>
        <v>275</v>
      </c>
      <c r="B294" s="83">
        <f t="shared" si="31"/>
        <v>0</v>
      </c>
      <c r="C294" s="127">
        <f t="shared" si="32"/>
        <v>0</v>
      </c>
      <c r="D294" s="127">
        <f t="shared" si="33"/>
        <v>0</v>
      </c>
      <c r="E294" s="83">
        <f t="shared" si="34"/>
        <v>0</v>
      </c>
      <c r="F294" s="83">
        <f t="shared" si="28"/>
        <v>0</v>
      </c>
      <c r="G294" s="128">
        <f t="shared" si="29"/>
        <v>0</v>
      </c>
    </row>
    <row r="295" spans="1:7" ht="13.5" hidden="1" thickBot="1">
      <c r="A295" s="65">
        <f t="shared" si="30"/>
        <v>276</v>
      </c>
      <c r="B295" s="83">
        <f t="shared" si="31"/>
        <v>0</v>
      </c>
      <c r="C295" s="127">
        <f t="shared" si="32"/>
        <v>0</v>
      </c>
      <c r="D295" s="127">
        <f t="shared" si="33"/>
        <v>0</v>
      </c>
      <c r="E295" s="83">
        <f t="shared" si="34"/>
        <v>0</v>
      </c>
      <c r="F295" s="83">
        <f t="shared" si="28"/>
        <v>0</v>
      </c>
      <c r="G295" s="128">
        <f t="shared" si="29"/>
        <v>0</v>
      </c>
    </row>
    <row r="296" spans="1:7" ht="13.5" hidden="1" thickBot="1">
      <c r="A296" s="65">
        <f t="shared" si="30"/>
        <v>277</v>
      </c>
      <c r="B296" s="83">
        <f t="shared" si="31"/>
        <v>0</v>
      </c>
      <c r="C296" s="127">
        <f t="shared" si="32"/>
        <v>0</v>
      </c>
      <c r="D296" s="127">
        <f t="shared" si="33"/>
        <v>0</v>
      </c>
      <c r="E296" s="83">
        <f t="shared" si="34"/>
        <v>0</v>
      </c>
      <c r="F296" s="83">
        <f t="shared" si="28"/>
        <v>0</v>
      </c>
      <c r="G296" s="128">
        <f t="shared" si="29"/>
        <v>0</v>
      </c>
    </row>
    <row r="297" spans="1:7" ht="13.5" hidden="1" thickBot="1">
      <c r="A297" s="65">
        <f t="shared" si="30"/>
        <v>278</v>
      </c>
      <c r="B297" s="83">
        <f t="shared" si="31"/>
        <v>0</v>
      </c>
      <c r="C297" s="127">
        <f t="shared" si="32"/>
        <v>0</v>
      </c>
      <c r="D297" s="127">
        <f t="shared" si="33"/>
        <v>0</v>
      </c>
      <c r="E297" s="83">
        <f t="shared" si="34"/>
        <v>0</v>
      </c>
      <c r="F297" s="83">
        <f t="shared" si="28"/>
        <v>0</v>
      </c>
      <c r="G297" s="128">
        <f t="shared" si="29"/>
        <v>0</v>
      </c>
    </row>
    <row r="298" spans="1:7" ht="13.5" hidden="1" thickBot="1">
      <c r="A298" s="65">
        <f t="shared" si="30"/>
        <v>279</v>
      </c>
      <c r="B298" s="83">
        <f t="shared" si="31"/>
        <v>0</v>
      </c>
      <c r="C298" s="127">
        <f t="shared" si="32"/>
        <v>0</v>
      </c>
      <c r="D298" s="127">
        <f t="shared" si="33"/>
        <v>0</v>
      </c>
      <c r="E298" s="83">
        <f t="shared" si="34"/>
        <v>0</v>
      </c>
      <c r="F298" s="83">
        <f t="shared" si="28"/>
        <v>0</v>
      </c>
      <c r="G298" s="128">
        <f t="shared" si="29"/>
        <v>0</v>
      </c>
    </row>
    <row r="299" spans="1:7" ht="13.5" hidden="1" thickBot="1">
      <c r="A299" s="65">
        <f t="shared" si="30"/>
        <v>280</v>
      </c>
      <c r="B299" s="83">
        <f t="shared" si="31"/>
        <v>0</v>
      </c>
      <c r="C299" s="127">
        <f t="shared" si="32"/>
        <v>0</v>
      </c>
      <c r="D299" s="127">
        <f t="shared" si="33"/>
        <v>0</v>
      </c>
      <c r="E299" s="83">
        <f t="shared" si="34"/>
        <v>0</v>
      </c>
      <c r="F299" s="83">
        <f t="shared" si="28"/>
        <v>0</v>
      </c>
      <c r="G299" s="128">
        <f t="shared" si="29"/>
        <v>0</v>
      </c>
    </row>
    <row r="300" spans="1:7" ht="13.5" hidden="1" thickBot="1">
      <c r="A300" s="65">
        <f t="shared" si="30"/>
        <v>281</v>
      </c>
      <c r="B300" s="83">
        <f t="shared" si="31"/>
        <v>0</v>
      </c>
      <c r="C300" s="127">
        <f t="shared" si="32"/>
        <v>0</v>
      </c>
      <c r="D300" s="127">
        <f t="shared" si="33"/>
        <v>0</v>
      </c>
      <c r="E300" s="83">
        <f t="shared" si="34"/>
        <v>0</v>
      </c>
      <c r="F300" s="83">
        <f t="shared" si="28"/>
        <v>0</v>
      </c>
      <c r="G300" s="128">
        <f t="shared" si="29"/>
        <v>0</v>
      </c>
    </row>
    <row r="301" spans="1:7" ht="13.5" hidden="1" thickBot="1">
      <c r="A301" s="65">
        <f t="shared" si="30"/>
        <v>282</v>
      </c>
      <c r="B301" s="83">
        <f t="shared" si="31"/>
        <v>0</v>
      </c>
      <c r="C301" s="127">
        <f t="shared" si="32"/>
        <v>0</v>
      </c>
      <c r="D301" s="127">
        <f t="shared" si="33"/>
        <v>0</v>
      </c>
      <c r="E301" s="83">
        <f t="shared" si="34"/>
        <v>0</v>
      </c>
      <c r="F301" s="83">
        <f t="shared" si="28"/>
        <v>0</v>
      </c>
      <c r="G301" s="128">
        <f t="shared" si="29"/>
        <v>0</v>
      </c>
    </row>
    <row r="302" spans="1:7" ht="13.5" hidden="1" thickBot="1">
      <c r="A302" s="65">
        <f t="shared" si="30"/>
        <v>283</v>
      </c>
      <c r="B302" s="83">
        <f t="shared" si="31"/>
        <v>0</v>
      </c>
      <c r="C302" s="127">
        <f t="shared" si="32"/>
        <v>0</v>
      </c>
      <c r="D302" s="127">
        <f t="shared" si="33"/>
        <v>0</v>
      </c>
      <c r="E302" s="83">
        <f t="shared" si="34"/>
        <v>0</v>
      </c>
      <c r="F302" s="83">
        <f t="shared" si="28"/>
        <v>0</v>
      </c>
      <c r="G302" s="128">
        <f t="shared" si="29"/>
        <v>0</v>
      </c>
    </row>
    <row r="303" spans="1:7" ht="13.5" hidden="1" thickBot="1">
      <c r="A303" s="65">
        <f t="shared" si="30"/>
        <v>284</v>
      </c>
      <c r="B303" s="83">
        <f t="shared" si="31"/>
        <v>0</v>
      </c>
      <c r="C303" s="127">
        <f t="shared" si="32"/>
        <v>0</v>
      </c>
      <c r="D303" s="127">
        <f t="shared" si="33"/>
        <v>0</v>
      </c>
      <c r="E303" s="83">
        <f t="shared" si="34"/>
        <v>0</v>
      </c>
      <c r="F303" s="83">
        <f t="shared" si="28"/>
        <v>0</v>
      </c>
      <c r="G303" s="128">
        <f t="shared" si="29"/>
        <v>0</v>
      </c>
    </row>
    <row r="304" spans="1:7" ht="13.5" hidden="1" thickBot="1">
      <c r="A304" s="65">
        <f t="shared" si="30"/>
        <v>285</v>
      </c>
      <c r="B304" s="83">
        <f t="shared" si="31"/>
        <v>0</v>
      </c>
      <c r="C304" s="127">
        <f t="shared" si="32"/>
        <v>0</v>
      </c>
      <c r="D304" s="127">
        <f t="shared" si="33"/>
        <v>0</v>
      </c>
      <c r="E304" s="83">
        <f t="shared" si="34"/>
        <v>0</v>
      </c>
      <c r="F304" s="83">
        <f t="shared" si="28"/>
        <v>0</v>
      </c>
      <c r="G304" s="128">
        <f t="shared" si="29"/>
        <v>0</v>
      </c>
    </row>
    <row r="305" spans="1:7" ht="13.5" hidden="1" thickBot="1">
      <c r="A305" s="65">
        <f t="shared" si="30"/>
        <v>286</v>
      </c>
      <c r="B305" s="83">
        <f t="shared" si="31"/>
        <v>0</v>
      </c>
      <c r="C305" s="127">
        <f t="shared" si="32"/>
        <v>0</v>
      </c>
      <c r="D305" s="127">
        <f t="shared" si="33"/>
        <v>0</v>
      </c>
      <c r="E305" s="83">
        <f t="shared" si="34"/>
        <v>0</v>
      </c>
      <c r="F305" s="83">
        <f t="shared" si="28"/>
        <v>0</v>
      </c>
      <c r="G305" s="128">
        <f t="shared" si="29"/>
        <v>0</v>
      </c>
    </row>
    <row r="306" spans="1:7" ht="13.5" hidden="1" thickBot="1">
      <c r="A306" s="65">
        <f t="shared" si="30"/>
        <v>287</v>
      </c>
      <c r="B306" s="83">
        <f t="shared" si="31"/>
        <v>0</v>
      </c>
      <c r="C306" s="127">
        <f t="shared" si="32"/>
        <v>0</v>
      </c>
      <c r="D306" s="127">
        <f t="shared" si="33"/>
        <v>0</v>
      </c>
      <c r="E306" s="83">
        <f t="shared" si="34"/>
        <v>0</v>
      </c>
      <c r="F306" s="83">
        <f t="shared" si="28"/>
        <v>0</v>
      </c>
      <c r="G306" s="128">
        <f t="shared" si="29"/>
        <v>0</v>
      </c>
    </row>
    <row r="307" spans="1:7" ht="13.5" hidden="1" thickBot="1">
      <c r="A307" s="65">
        <f t="shared" si="30"/>
        <v>288</v>
      </c>
      <c r="B307" s="83">
        <f t="shared" si="31"/>
        <v>0</v>
      </c>
      <c r="C307" s="127">
        <f t="shared" si="32"/>
        <v>0</v>
      </c>
      <c r="D307" s="127">
        <f t="shared" si="33"/>
        <v>0</v>
      </c>
      <c r="E307" s="83">
        <f t="shared" si="34"/>
        <v>0</v>
      </c>
      <c r="F307" s="83">
        <f t="shared" si="28"/>
        <v>0</v>
      </c>
      <c r="G307" s="128">
        <f t="shared" si="29"/>
        <v>0</v>
      </c>
    </row>
    <row r="308" spans="1:7" ht="13.5" hidden="1" thickBot="1">
      <c r="A308" s="65">
        <f t="shared" si="30"/>
        <v>289</v>
      </c>
      <c r="B308" s="83">
        <f t="shared" si="31"/>
        <v>0</v>
      </c>
      <c r="C308" s="127">
        <f t="shared" si="32"/>
        <v>0</v>
      </c>
      <c r="D308" s="127">
        <f t="shared" si="33"/>
        <v>0</v>
      </c>
      <c r="E308" s="83">
        <f t="shared" si="34"/>
        <v>0</v>
      </c>
      <c r="F308" s="83">
        <f t="shared" si="28"/>
        <v>0</v>
      </c>
      <c r="G308" s="128">
        <f t="shared" si="29"/>
        <v>0</v>
      </c>
    </row>
    <row r="309" spans="1:7" ht="13.5" hidden="1" thickBot="1">
      <c r="A309" s="65">
        <f t="shared" si="30"/>
        <v>290</v>
      </c>
      <c r="B309" s="83">
        <f t="shared" si="31"/>
        <v>0</v>
      </c>
      <c r="C309" s="127">
        <f t="shared" si="32"/>
        <v>0</v>
      </c>
      <c r="D309" s="127">
        <f t="shared" si="33"/>
        <v>0</v>
      </c>
      <c r="E309" s="83">
        <f t="shared" si="34"/>
        <v>0</v>
      </c>
      <c r="F309" s="83">
        <f t="shared" si="28"/>
        <v>0</v>
      </c>
      <c r="G309" s="128">
        <f t="shared" si="29"/>
        <v>0</v>
      </c>
    </row>
    <row r="310" spans="1:7" ht="13.5" hidden="1" thickBot="1">
      <c r="A310" s="65">
        <f t="shared" si="30"/>
        <v>291</v>
      </c>
      <c r="B310" s="83">
        <f t="shared" si="31"/>
        <v>0</v>
      </c>
      <c r="C310" s="127">
        <f t="shared" si="32"/>
        <v>0</v>
      </c>
      <c r="D310" s="127">
        <f t="shared" si="33"/>
        <v>0</v>
      </c>
      <c r="E310" s="83">
        <f t="shared" si="34"/>
        <v>0</v>
      </c>
      <c r="F310" s="83">
        <f t="shared" si="28"/>
        <v>0</v>
      </c>
      <c r="G310" s="128">
        <f t="shared" si="29"/>
        <v>0</v>
      </c>
    </row>
    <row r="311" spans="1:7" ht="13.5" hidden="1" thickBot="1">
      <c r="A311" s="65">
        <f t="shared" si="30"/>
        <v>292</v>
      </c>
      <c r="B311" s="83">
        <f t="shared" si="31"/>
        <v>0</v>
      </c>
      <c r="C311" s="127">
        <f t="shared" si="32"/>
        <v>0</v>
      </c>
      <c r="D311" s="127">
        <f t="shared" si="33"/>
        <v>0</v>
      </c>
      <c r="E311" s="83">
        <f t="shared" si="34"/>
        <v>0</v>
      </c>
      <c r="F311" s="83">
        <f t="shared" si="28"/>
        <v>0</v>
      </c>
      <c r="G311" s="128">
        <f t="shared" si="29"/>
        <v>0</v>
      </c>
    </row>
    <row r="312" spans="1:7" ht="13.5" hidden="1" thickBot="1">
      <c r="A312" s="65">
        <f t="shared" si="30"/>
        <v>293</v>
      </c>
      <c r="B312" s="83">
        <f t="shared" si="31"/>
        <v>0</v>
      </c>
      <c r="C312" s="127">
        <f t="shared" si="32"/>
        <v>0</v>
      </c>
      <c r="D312" s="127">
        <f t="shared" si="33"/>
        <v>0</v>
      </c>
      <c r="E312" s="83">
        <f t="shared" si="34"/>
        <v>0</v>
      </c>
      <c r="F312" s="83">
        <f t="shared" si="28"/>
        <v>0</v>
      </c>
      <c r="G312" s="128">
        <f t="shared" si="29"/>
        <v>0</v>
      </c>
    </row>
    <row r="313" spans="1:7" ht="13.5" hidden="1" thickBot="1">
      <c r="A313" s="65">
        <f t="shared" si="30"/>
        <v>294</v>
      </c>
      <c r="B313" s="83">
        <f t="shared" si="31"/>
        <v>0</v>
      </c>
      <c r="C313" s="127">
        <f t="shared" si="32"/>
        <v>0</v>
      </c>
      <c r="D313" s="127">
        <f t="shared" si="33"/>
        <v>0</v>
      </c>
      <c r="E313" s="83">
        <f t="shared" si="34"/>
        <v>0</v>
      </c>
      <c r="F313" s="83">
        <f t="shared" si="28"/>
        <v>0</v>
      </c>
      <c r="G313" s="128">
        <f t="shared" si="29"/>
        <v>0</v>
      </c>
    </row>
    <row r="314" spans="1:7" ht="13.5" hidden="1" thickBot="1">
      <c r="A314" s="65">
        <f t="shared" si="30"/>
        <v>295</v>
      </c>
      <c r="B314" s="83">
        <f t="shared" si="31"/>
        <v>0</v>
      </c>
      <c r="C314" s="127">
        <f t="shared" si="32"/>
        <v>0</v>
      </c>
      <c r="D314" s="127">
        <f t="shared" si="33"/>
        <v>0</v>
      </c>
      <c r="E314" s="83">
        <f t="shared" si="34"/>
        <v>0</v>
      </c>
      <c r="F314" s="83">
        <f t="shared" si="28"/>
        <v>0</v>
      </c>
      <c r="G314" s="128">
        <f t="shared" si="29"/>
        <v>0</v>
      </c>
    </row>
    <row r="315" spans="1:7" ht="13.5" hidden="1" thickBot="1">
      <c r="A315" s="65">
        <f t="shared" si="30"/>
        <v>296</v>
      </c>
      <c r="B315" s="83">
        <f t="shared" si="31"/>
        <v>0</v>
      </c>
      <c r="C315" s="127">
        <f t="shared" si="32"/>
        <v>0</v>
      </c>
      <c r="D315" s="127">
        <f t="shared" si="33"/>
        <v>0</v>
      </c>
      <c r="E315" s="83">
        <f t="shared" si="34"/>
        <v>0</v>
      </c>
      <c r="F315" s="83">
        <f t="shared" si="28"/>
        <v>0</v>
      </c>
      <c r="G315" s="128">
        <f t="shared" si="29"/>
        <v>0</v>
      </c>
    </row>
    <row r="316" spans="1:7" ht="13.5" hidden="1" thickBot="1">
      <c r="A316" s="65">
        <f t="shared" si="30"/>
        <v>297</v>
      </c>
      <c r="B316" s="83">
        <f t="shared" si="31"/>
        <v>0</v>
      </c>
      <c r="C316" s="127">
        <f t="shared" si="32"/>
        <v>0</v>
      </c>
      <c r="D316" s="127">
        <f t="shared" si="33"/>
        <v>0</v>
      </c>
      <c r="E316" s="83">
        <f t="shared" si="34"/>
        <v>0</v>
      </c>
      <c r="F316" s="83">
        <f t="shared" si="28"/>
        <v>0</v>
      </c>
      <c r="G316" s="128">
        <f t="shared" si="29"/>
        <v>0</v>
      </c>
    </row>
    <row r="317" spans="1:7" ht="13.5" hidden="1" thickBot="1">
      <c r="A317" s="65">
        <f t="shared" si="30"/>
        <v>298</v>
      </c>
      <c r="B317" s="83">
        <f t="shared" si="31"/>
        <v>0</v>
      </c>
      <c r="C317" s="127">
        <f t="shared" si="32"/>
        <v>0</v>
      </c>
      <c r="D317" s="127">
        <f t="shared" si="33"/>
        <v>0</v>
      </c>
      <c r="E317" s="83">
        <f t="shared" si="34"/>
        <v>0</v>
      </c>
      <c r="F317" s="83">
        <f t="shared" si="28"/>
        <v>0</v>
      </c>
      <c r="G317" s="128">
        <f t="shared" si="29"/>
        <v>0</v>
      </c>
    </row>
    <row r="318" spans="1:7" ht="13.5" hidden="1" thickBot="1">
      <c r="A318" s="65">
        <f t="shared" si="30"/>
        <v>299</v>
      </c>
      <c r="B318" s="83">
        <f t="shared" si="31"/>
        <v>0</v>
      </c>
      <c r="C318" s="127">
        <f t="shared" si="32"/>
        <v>0</v>
      </c>
      <c r="D318" s="127">
        <f t="shared" si="33"/>
        <v>0</v>
      </c>
      <c r="E318" s="83">
        <f t="shared" si="34"/>
        <v>0</v>
      </c>
      <c r="F318" s="83">
        <f t="shared" si="28"/>
        <v>0</v>
      </c>
      <c r="G318" s="128">
        <f t="shared" si="29"/>
        <v>0</v>
      </c>
    </row>
    <row r="319" spans="1:7" ht="13.5" hidden="1" thickBot="1">
      <c r="A319" s="65">
        <f t="shared" si="30"/>
        <v>300</v>
      </c>
      <c r="B319" s="83">
        <f t="shared" si="31"/>
        <v>0</v>
      </c>
      <c r="C319" s="127">
        <f t="shared" si="32"/>
        <v>0</v>
      </c>
      <c r="D319" s="127">
        <f t="shared" si="33"/>
        <v>0</v>
      </c>
      <c r="E319" s="83">
        <f t="shared" si="34"/>
        <v>0</v>
      </c>
      <c r="F319" s="83">
        <f t="shared" si="28"/>
        <v>0</v>
      </c>
      <c r="G319" s="128">
        <f t="shared" si="29"/>
        <v>0</v>
      </c>
    </row>
    <row r="320" spans="1:7" ht="13.5" hidden="1" thickBot="1">
      <c r="A320" s="65">
        <f t="shared" si="30"/>
        <v>301</v>
      </c>
      <c r="B320" s="83">
        <f t="shared" si="31"/>
        <v>0</v>
      </c>
      <c r="C320" s="127">
        <f t="shared" si="32"/>
        <v>0</v>
      </c>
      <c r="D320" s="127">
        <f t="shared" si="33"/>
        <v>0</v>
      </c>
      <c r="E320" s="83">
        <f t="shared" si="34"/>
        <v>0</v>
      </c>
      <c r="F320" s="83">
        <f t="shared" si="28"/>
        <v>0</v>
      </c>
      <c r="G320" s="128">
        <f t="shared" si="29"/>
        <v>0</v>
      </c>
    </row>
    <row r="321" spans="1:7" ht="13.5" hidden="1" thickBot="1">
      <c r="A321" s="65">
        <f t="shared" si="30"/>
        <v>302</v>
      </c>
      <c r="B321" s="83">
        <f t="shared" si="31"/>
        <v>0</v>
      </c>
      <c r="C321" s="127">
        <f t="shared" si="32"/>
        <v>0</v>
      </c>
      <c r="D321" s="127">
        <f t="shared" si="33"/>
        <v>0</v>
      </c>
      <c r="E321" s="83">
        <f t="shared" si="34"/>
        <v>0</v>
      </c>
      <c r="F321" s="83">
        <f t="shared" si="28"/>
        <v>0</v>
      </c>
      <c r="G321" s="128">
        <f t="shared" si="29"/>
        <v>0</v>
      </c>
    </row>
    <row r="322" spans="1:7" ht="13.5" hidden="1" thickBot="1">
      <c r="A322" s="65">
        <f t="shared" si="30"/>
        <v>303</v>
      </c>
      <c r="B322" s="83">
        <f t="shared" si="31"/>
        <v>0</v>
      </c>
      <c r="C322" s="127">
        <f t="shared" si="32"/>
        <v>0</v>
      </c>
      <c r="D322" s="127">
        <f t="shared" si="33"/>
        <v>0</v>
      </c>
      <c r="E322" s="83">
        <f t="shared" si="34"/>
        <v>0</v>
      </c>
      <c r="F322" s="83">
        <f t="shared" si="28"/>
        <v>0</v>
      </c>
      <c r="G322" s="128">
        <f t="shared" si="29"/>
        <v>0</v>
      </c>
    </row>
    <row r="323" spans="1:7" ht="13.5" hidden="1" thickBot="1">
      <c r="A323" s="65">
        <f t="shared" si="30"/>
        <v>304</v>
      </c>
      <c r="B323" s="83">
        <f t="shared" si="31"/>
        <v>0</v>
      </c>
      <c r="C323" s="127">
        <f t="shared" si="32"/>
        <v>0</v>
      </c>
      <c r="D323" s="127">
        <f t="shared" si="33"/>
        <v>0</v>
      </c>
      <c r="E323" s="83">
        <f t="shared" si="34"/>
        <v>0</v>
      </c>
      <c r="F323" s="83">
        <f t="shared" si="28"/>
        <v>0</v>
      </c>
      <c r="G323" s="128">
        <f t="shared" si="29"/>
        <v>0</v>
      </c>
    </row>
    <row r="324" spans="1:7" ht="13.5" hidden="1" thickBot="1">
      <c r="A324" s="65">
        <f t="shared" si="30"/>
        <v>305</v>
      </c>
      <c r="B324" s="83">
        <f t="shared" si="31"/>
        <v>0</v>
      </c>
      <c r="C324" s="127">
        <f t="shared" si="32"/>
        <v>0</v>
      </c>
      <c r="D324" s="127">
        <f t="shared" si="33"/>
        <v>0</v>
      </c>
      <c r="E324" s="83">
        <f t="shared" si="34"/>
        <v>0</v>
      </c>
      <c r="F324" s="83">
        <f t="shared" si="28"/>
        <v>0</v>
      </c>
      <c r="G324" s="128">
        <f t="shared" si="29"/>
        <v>0</v>
      </c>
    </row>
    <row r="325" spans="1:7" ht="13.5" hidden="1" thickBot="1">
      <c r="A325" s="65">
        <f t="shared" si="30"/>
        <v>306</v>
      </c>
      <c r="B325" s="83">
        <f t="shared" si="31"/>
        <v>0</v>
      </c>
      <c r="C325" s="127">
        <f t="shared" si="32"/>
        <v>0</v>
      </c>
      <c r="D325" s="127">
        <f t="shared" si="33"/>
        <v>0</v>
      </c>
      <c r="E325" s="83">
        <f t="shared" si="34"/>
        <v>0</v>
      </c>
      <c r="F325" s="83">
        <f t="shared" si="28"/>
        <v>0</v>
      </c>
      <c r="G325" s="128">
        <f t="shared" si="29"/>
        <v>0</v>
      </c>
    </row>
    <row r="326" spans="1:7" ht="13.5" hidden="1" thickBot="1">
      <c r="A326" s="65">
        <f t="shared" si="30"/>
        <v>307</v>
      </c>
      <c r="B326" s="83">
        <f t="shared" si="31"/>
        <v>0</v>
      </c>
      <c r="C326" s="127">
        <f t="shared" si="32"/>
        <v>0</v>
      </c>
      <c r="D326" s="127">
        <f t="shared" si="33"/>
        <v>0</v>
      </c>
      <c r="E326" s="83">
        <f t="shared" si="34"/>
        <v>0</v>
      </c>
      <c r="F326" s="83">
        <f t="shared" si="28"/>
        <v>0</v>
      </c>
      <c r="G326" s="128">
        <f t="shared" si="29"/>
        <v>0</v>
      </c>
    </row>
    <row r="327" spans="1:7" ht="13.5" hidden="1" thickBot="1">
      <c r="A327" s="65">
        <f t="shared" si="30"/>
        <v>308</v>
      </c>
      <c r="B327" s="83">
        <f t="shared" si="31"/>
        <v>0</v>
      </c>
      <c r="C327" s="127">
        <f t="shared" si="32"/>
        <v>0</v>
      </c>
      <c r="D327" s="127">
        <f t="shared" si="33"/>
        <v>0</v>
      </c>
      <c r="E327" s="83">
        <f t="shared" si="34"/>
        <v>0</v>
      </c>
      <c r="F327" s="83">
        <f t="shared" si="28"/>
        <v>0</v>
      </c>
      <c r="G327" s="128">
        <f t="shared" si="29"/>
        <v>0</v>
      </c>
    </row>
    <row r="328" spans="1:7" ht="13.5" hidden="1" thickBot="1">
      <c r="A328" s="65">
        <f t="shared" si="30"/>
        <v>309</v>
      </c>
      <c r="B328" s="83">
        <f t="shared" si="31"/>
        <v>0</v>
      </c>
      <c r="C328" s="127">
        <f t="shared" si="32"/>
        <v>0</v>
      </c>
      <c r="D328" s="127">
        <f t="shared" si="33"/>
        <v>0</v>
      </c>
      <c r="E328" s="83">
        <f t="shared" si="34"/>
        <v>0</v>
      </c>
      <c r="F328" s="83">
        <f t="shared" si="28"/>
        <v>0</v>
      </c>
      <c r="G328" s="128">
        <f t="shared" si="29"/>
        <v>0</v>
      </c>
    </row>
    <row r="329" spans="1:7" ht="13.5" hidden="1" thickBot="1">
      <c r="A329" s="65">
        <f t="shared" si="30"/>
        <v>310</v>
      </c>
      <c r="B329" s="83">
        <f t="shared" si="31"/>
        <v>0</v>
      </c>
      <c r="C329" s="127">
        <f t="shared" si="32"/>
        <v>0</v>
      </c>
      <c r="D329" s="127">
        <f t="shared" si="33"/>
        <v>0</v>
      </c>
      <c r="E329" s="83">
        <f t="shared" si="34"/>
        <v>0</v>
      </c>
      <c r="F329" s="83">
        <f t="shared" si="28"/>
        <v>0</v>
      </c>
      <c r="G329" s="128">
        <f t="shared" si="29"/>
        <v>0</v>
      </c>
    </row>
    <row r="330" spans="1:7" ht="13.5" hidden="1" thickBot="1">
      <c r="A330" s="65">
        <f t="shared" si="30"/>
        <v>311</v>
      </c>
      <c r="B330" s="83">
        <f t="shared" si="31"/>
        <v>0</v>
      </c>
      <c r="C330" s="127">
        <f t="shared" si="32"/>
        <v>0</v>
      </c>
      <c r="D330" s="127">
        <f t="shared" si="33"/>
        <v>0</v>
      </c>
      <c r="E330" s="83">
        <f t="shared" si="34"/>
        <v>0</v>
      </c>
      <c r="F330" s="83">
        <f t="shared" si="28"/>
        <v>0</v>
      </c>
      <c r="G330" s="128">
        <f t="shared" si="29"/>
        <v>0</v>
      </c>
    </row>
    <row r="331" spans="1:7" ht="13.5" hidden="1" thickBot="1">
      <c r="A331" s="65">
        <f t="shared" si="30"/>
        <v>312</v>
      </c>
      <c r="B331" s="83">
        <f t="shared" si="31"/>
        <v>0</v>
      </c>
      <c r="C331" s="127">
        <f t="shared" si="32"/>
        <v>0</v>
      </c>
      <c r="D331" s="127">
        <f t="shared" si="33"/>
        <v>0</v>
      </c>
      <c r="E331" s="83">
        <f t="shared" si="34"/>
        <v>0</v>
      </c>
      <c r="F331" s="83">
        <f t="shared" si="28"/>
        <v>0</v>
      </c>
      <c r="G331" s="128">
        <f t="shared" si="29"/>
        <v>0</v>
      </c>
    </row>
    <row r="332" spans="1:7" ht="13.5" hidden="1" thickBot="1">
      <c r="A332" s="65">
        <f t="shared" si="30"/>
        <v>313</v>
      </c>
      <c r="B332" s="83">
        <f t="shared" si="31"/>
        <v>0</v>
      </c>
      <c r="C332" s="127">
        <f t="shared" si="32"/>
        <v>0</v>
      </c>
      <c r="D332" s="127">
        <f t="shared" si="33"/>
        <v>0</v>
      </c>
      <c r="E332" s="83">
        <f t="shared" si="34"/>
        <v>0</v>
      </c>
      <c r="F332" s="83">
        <f t="shared" si="28"/>
        <v>0</v>
      </c>
      <c r="G332" s="128">
        <f t="shared" si="29"/>
        <v>0</v>
      </c>
    </row>
    <row r="333" spans="1:7" ht="13.5" hidden="1" thickBot="1">
      <c r="A333" s="65">
        <f t="shared" si="30"/>
        <v>314</v>
      </c>
      <c r="B333" s="83">
        <f t="shared" si="31"/>
        <v>0</v>
      </c>
      <c r="C333" s="127">
        <f t="shared" si="32"/>
        <v>0</v>
      </c>
      <c r="D333" s="127">
        <f t="shared" si="33"/>
        <v>0</v>
      </c>
      <c r="E333" s="83">
        <f t="shared" si="34"/>
        <v>0</v>
      </c>
      <c r="F333" s="83">
        <f t="shared" si="28"/>
        <v>0</v>
      </c>
      <c r="G333" s="128">
        <f t="shared" si="29"/>
        <v>0</v>
      </c>
    </row>
    <row r="334" spans="1:7" ht="13.5" hidden="1" thickBot="1">
      <c r="A334" s="65">
        <f t="shared" si="30"/>
        <v>315</v>
      </c>
      <c r="B334" s="83">
        <f t="shared" si="31"/>
        <v>0</v>
      </c>
      <c r="C334" s="127">
        <f t="shared" si="32"/>
        <v>0</v>
      </c>
      <c r="D334" s="127">
        <f t="shared" si="33"/>
        <v>0</v>
      </c>
      <c r="E334" s="83">
        <f t="shared" si="34"/>
        <v>0</v>
      </c>
      <c r="F334" s="83">
        <f t="shared" si="28"/>
        <v>0</v>
      </c>
      <c r="G334" s="128">
        <f t="shared" si="29"/>
        <v>0</v>
      </c>
    </row>
    <row r="335" spans="1:7" ht="13.5" hidden="1" thickBot="1">
      <c r="A335" s="65">
        <f t="shared" si="30"/>
        <v>316</v>
      </c>
      <c r="B335" s="83">
        <f t="shared" si="31"/>
        <v>0</v>
      </c>
      <c r="C335" s="127">
        <f t="shared" si="32"/>
        <v>0</v>
      </c>
      <c r="D335" s="127">
        <f t="shared" si="33"/>
        <v>0</v>
      </c>
      <c r="E335" s="83">
        <f t="shared" si="34"/>
        <v>0</v>
      </c>
      <c r="F335" s="83">
        <f t="shared" si="28"/>
        <v>0</v>
      </c>
      <c r="G335" s="128">
        <f t="shared" si="29"/>
        <v>0</v>
      </c>
    </row>
    <row r="336" spans="1:7" ht="13.5" hidden="1" thickBot="1">
      <c r="A336" s="65">
        <f t="shared" si="30"/>
        <v>317</v>
      </c>
      <c r="B336" s="83">
        <f t="shared" si="31"/>
        <v>0</v>
      </c>
      <c r="C336" s="127">
        <f t="shared" si="32"/>
        <v>0</v>
      </c>
      <c r="D336" s="127">
        <f t="shared" si="33"/>
        <v>0</v>
      </c>
      <c r="E336" s="83">
        <f t="shared" si="34"/>
        <v>0</v>
      </c>
      <c r="F336" s="83">
        <f t="shared" si="28"/>
        <v>0</v>
      </c>
      <c r="G336" s="128">
        <f t="shared" si="29"/>
        <v>0</v>
      </c>
    </row>
    <row r="337" spans="1:7" ht="13.5" hidden="1" thickBot="1">
      <c r="A337" s="65">
        <f t="shared" si="30"/>
        <v>318</v>
      </c>
      <c r="B337" s="83">
        <f t="shared" si="31"/>
        <v>0</v>
      </c>
      <c r="C337" s="127">
        <f t="shared" si="32"/>
        <v>0</v>
      </c>
      <c r="D337" s="127">
        <f t="shared" si="33"/>
        <v>0</v>
      </c>
      <c r="E337" s="83">
        <f t="shared" si="34"/>
        <v>0</v>
      </c>
      <c r="F337" s="83">
        <f t="shared" si="28"/>
        <v>0</v>
      </c>
      <c r="G337" s="128">
        <f t="shared" si="29"/>
        <v>0</v>
      </c>
    </row>
    <row r="338" spans="1:7" ht="13.5" hidden="1" thickBot="1">
      <c r="A338" s="65">
        <f t="shared" si="30"/>
        <v>319</v>
      </c>
      <c r="B338" s="83">
        <f t="shared" si="31"/>
        <v>0</v>
      </c>
      <c r="C338" s="127">
        <f t="shared" si="32"/>
        <v>0</v>
      </c>
      <c r="D338" s="127">
        <f t="shared" si="33"/>
        <v>0</v>
      </c>
      <c r="E338" s="83">
        <f t="shared" si="34"/>
        <v>0</v>
      </c>
      <c r="F338" s="83">
        <f t="shared" si="28"/>
        <v>0</v>
      </c>
      <c r="G338" s="128">
        <f t="shared" si="29"/>
        <v>0</v>
      </c>
    </row>
    <row r="339" spans="1:7" ht="13.5" hidden="1" thickBot="1">
      <c r="A339" s="65">
        <f t="shared" si="30"/>
        <v>320</v>
      </c>
      <c r="B339" s="83">
        <f t="shared" si="31"/>
        <v>0</v>
      </c>
      <c r="C339" s="127">
        <f t="shared" si="32"/>
        <v>0</v>
      </c>
      <c r="D339" s="127">
        <f t="shared" si="33"/>
        <v>0</v>
      </c>
      <c r="E339" s="83">
        <f t="shared" si="34"/>
        <v>0</v>
      </c>
      <c r="F339" s="83">
        <f t="shared" si="28"/>
        <v>0</v>
      </c>
      <c r="G339" s="128">
        <f t="shared" si="29"/>
        <v>0</v>
      </c>
    </row>
    <row r="340" spans="1:7" ht="13.5" hidden="1" thickBot="1">
      <c r="A340" s="65">
        <f t="shared" si="30"/>
        <v>321</v>
      </c>
      <c r="B340" s="83">
        <f t="shared" si="31"/>
        <v>0</v>
      </c>
      <c r="C340" s="127">
        <f t="shared" si="32"/>
        <v>0</v>
      </c>
      <c r="D340" s="127">
        <f t="shared" si="33"/>
        <v>0</v>
      </c>
      <c r="E340" s="83">
        <f t="shared" si="34"/>
        <v>0</v>
      </c>
      <c r="F340" s="83">
        <f aca="true" t="shared" si="35" ref="F340:F379">IF(A340=$D$10,$D$2,0)</f>
        <v>0</v>
      </c>
      <c r="G340" s="128">
        <f aca="true" t="shared" si="36" ref="G340:G379">B340-F340</f>
        <v>0</v>
      </c>
    </row>
    <row r="341" spans="1:7" ht="13.5" hidden="1" thickBot="1">
      <c r="A341" s="65">
        <f aca="true" t="shared" si="37" ref="A341:A379">A340+1</f>
        <v>322</v>
      </c>
      <c r="B341" s="83">
        <f aca="true" t="shared" si="38" ref="B341:B379">B340-F340</f>
        <v>0</v>
      </c>
      <c r="C341" s="127">
        <f aca="true" t="shared" si="39" ref="C341:C379">IF(D341=0,0,D341+$D$13)</f>
        <v>0</v>
      </c>
      <c r="D341" s="127">
        <f aca="true" t="shared" si="40" ref="D341:D379">E341+F341</f>
        <v>0</v>
      </c>
      <c r="E341" s="83">
        <f aca="true" t="shared" si="41" ref="E341:E379">IF(B341&gt;0,E340,0)</f>
        <v>0</v>
      </c>
      <c r="F341" s="83">
        <f t="shared" si="35"/>
        <v>0</v>
      </c>
      <c r="G341" s="128">
        <f t="shared" si="36"/>
        <v>0</v>
      </c>
    </row>
    <row r="342" spans="1:7" ht="13.5" hidden="1" thickBot="1">
      <c r="A342" s="65">
        <f t="shared" si="37"/>
        <v>323</v>
      </c>
      <c r="B342" s="83">
        <f t="shared" si="38"/>
        <v>0</v>
      </c>
      <c r="C342" s="127">
        <f t="shared" si="39"/>
        <v>0</v>
      </c>
      <c r="D342" s="127">
        <f t="shared" si="40"/>
        <v>0</v>
      </c>
      <c r="E342" s="83">
        <f t="shared" si="41"/>
        <v>0</v>
      </c>
      <c r="F342" s="83">
        <f t="shared" si="35"/>
        <v>0</v>
      </c>
      <c r="G342" s="128">
        <f t="shared" si="36"/>
        <v>0</v>
      </c>
    </row>
    <row r="343" spans="1:7" ht="13.5" hidden="1" thickBot="1">
      <c r="A343" s="65">
        <f t="shared" si="37"/>
        <v>324</v>
      </c>
      <c r="B343" s="83">
        <f t="shared" si="38"/>
        <v>0</v>
      </c>
      <c r="C343" s="127">
        <f t="shared" si="39"/>
        <v>0</v>
      </c>
      <c r="D343" s="127">
        <f t="shared" si="40"/>
        <v>0</v>
      </c>
      <c r="E343" s="83">
        <f t="shared" si="41"/>
        <v>0</v>
      </c>
      <c r="F343" s="83">
        <f t="shared" si="35"/>
        <v>0</v>
      </c>
      <c r="G343" s="128">
        <f t="shared" si="36"/>
        <v>0</v>
      </c>
    </row>
    <row r="344" spans="1:7" ht="13.5" hidden="1" thickBot="1">
      <c r="A344" s="65">
        <f t="shared" si="37"/>
        <v>325</v>
      </c>
      <c r="B344" s="83">
        <f t="shared" si="38"/>
        <v>0</v>
      </c>
      <c r="C344" s="127">
        <f t="shared" si="39"/>
        <v>0</v>
      </c>
      <c r="D344" s="127">
        <f t="shared" si="40"/>
        <v>0</v>
      </c>
      <c r="E344" s="83">
        <f t="shared" si="41"/>
        <v>0</v>
      </c>
      <c r="F344" s="83">
        <f t="shared" si="35"/>
        <v>0</v>
      </c>
      <c r="G344" s="128">
        <f t="shared" si="36"/>
        <v>0</v>
      </c>
    </row>
    <row r="345" spans="1:7" ht="13.5" hidden="1" thickBot="1">
      <c r="A345" s="65">
        <f t="shared" si="37"/>
        <v>326</v>
      </c>
      <c r="B345" s="83">
        <f t="shared" si="38"/>
        <v>0</v>
      </c>
      <c r="C345" s="127">
        <f t="shared" si="39"/>
        <v>0</v>
      </c>
      <c r="D345" s="127">
        <f t="shared" si="40"/>
        <v>0</v>
      </c>
      <c r="E345" s="83">
        <f t="shared" si="41"/>
        <v>0</v>
      </c>
      <c r="F345" s="83">
        <f t="shared" si="35"/>
        <v>0</v>
      </c>
      <c r="G345" s="128">
        <f t="shared" si="36"/>
        <v>0</v>
      </c>
    </row>
    <row r="346" spans="1:7" ht="13.5" hidden="1" thickBot="1">
      <c r="A346" s="65">
        <f t="shared" si="37"/>
        <v>327</v>
      </c>
      <c r="B346" s="83">
        <f t="shared" si="38"/>
        <v>0</v>
      </c>
      <c r="C346" s="127">
        <f t="shared" si="39"/>
        <v>0</v>
      </c>
      <c r="D346" s="127">
        <f t="shared" si="40"/>
        <v>0</v>
      </c>
      <c r="E346" s="83">
        <f t="shared" si="41"/>
        <v>0</v>
      </c>
      <c r="F346" s="83">
        <f t="shared" si="35"/>
        <v>0</v>
      </c>
      <c r="G346" s="128">
        <f t="shared" si="36"/>
        <v>0</v>
      </c>
    </row>
    <row r="347" spans="1:7" ht="13.5" hidden="1" thickBot="1">
      <c r="A347" s="65">
        <f t="shared" si="37"/>
        <v>328</v>
      </c>
      <c r="B347" s="83">
        <f t="shared" si="38"/>
        <v>0</v>
      </c>
      <c r="C347" s="127">
        <f t="shared" si="39"/>
        <v>0</v>
      </c>
      <c r="D347" s="127">
        <f t="shared" si="40"/>
        <v>0</v>
      </c>
      <c r="E347" s="83">
        <f t="shared" si="41"/>
        <v>0</v>
      </c>
      <c r="F347" s="83">
        <f t="shared" si="35"/>
        <v>0</v>
      </c>
      <c r="G347" s="128">
        <f t="shared" si="36"/>
        <v>0</v>
      </c>
    </row>
    <row r="348" spans="1:7" ht="13.5" hidden="1" thickBot="1">
      <c r="A348" s="65">
        <f t="shared" si="37"/>
        <v>329</v>
      </c>
      <c r="B348" s="83">
        <f t="shared" si="38"/>
        <v>0</v>
      </c>
      <c r="C348" s="127">
        <f t="shared" si="39"/>
        <v>0</v>
      </c>
      <c r="D348" s="127">
        <f t="shared" si="40"/>
        <v>0</v>
      </c>
      <c r="E348" s="83">
        <f t="shared" si="41"/>
        <v>0</v>
      </c>
      <c r="F348" s="83">
        <f t="shared" si="35"/>
        <v>0</v>
      </c>
      <c r="G348" s="128">
        <f t="shared" si="36"/>
        <v>0</v>
      </c>
    </row>
    <row r="349" spans="1:7" ht="13.5" hidden="1" thickBot="1">
      <c r="A349" s="65">
        <f t="shared" si="37"/>
        <v>330</v>
      </c>
      <c r="B349" s="83">
        <f t="shared" si="38"/>
        <v>0</v>
      </c>
      <c r="C349" s="127">
        <f t="shared" si="39"/>
        <v>0</v>
      </c>
      <c r="D349" s="127">
        <f t="shared" si="40"/>
        <v>0</v>
      </c>
      <c r="E349" s="83">
        <f t="shared" si="41"/>
        <v>0</v>
      </c>
      <c r="F349" s="83">
        <f t="shared" si="35"/>
        <v>0</v>
      </c>
      <c r="G349" s="128">
        <f t="shared" si="36"/>
        <v>0</v>
      </c>
    </row>
    <row r="350" spans="1:7" ht="13.5" hidden="1" thickBot="1">
      <c r="A350" s="65">
        <f t="shared" si="37"/>
        <v>331</v>
      </c>
      <c r="B350" s="83">
        <f t="shared" si="38"/>
        <v>0</v>
      </c>
      <c r="C350" s="127">
        <f t="shared" si="39"/>
        <v>0</v>
      </c>
      <c r="D350" s="127">
        <f t="shared" si="40"/>
        <v>0</v>
      </c>
      <c r="E350" s="83">
        <f t="shared" si="41"/>
        <v>0</v>
      </c>
      <c r="F350" s="83">
        <f t="shared" si="35"/>
        <v>0</v>
      </c>
      <c r="G350" s="128">
        <f t="shared" si="36"/>
        <v>0</v>
      </c>
    </row>
    <row r="351" spans="1:7" ht="13.5" hidden="1" thickBot="1">
      <c r="A351" s="65">
        <f t="shared" si="37"/>
        <v>332</v>
      </c>
      <c r="B351" s="83">
        <f t="shared" si="38"/>
        <v>0</v>
      </c>
      <c r="C351" s="127">
        <f t="shared" si="39"/>
        <v>0</v>
      </c>
      <c r="D351" s="127">
        <f t="shared" si="40"/>
        <v>0</v>
      </c>
      <c r="E351" s="83">
        <f t="shared" si="41"/>
        <v>0</v>
      </c>
      <c r="F351" s="83">
        <f t="shared" si="35"/>
        <v>0</v>
      </c>
      <c r="G351" s="128">
        <f t="shared" si="36"/>
        <v>0</v>
      </c>
    </row>
    <row r="352" spans="1:7" ht="13.5" hidden="1" thickBot="1">
      <c r="A352" s="65">
        <f t="shared" si="37"/>
        <v>333</v>
      </c>
      <c r="B352" s="83">
        <f t="shared" si="38"/>
        <v>0</v>
      </c>
      <c r="C352" s="127">
        <f t="shared" si="39"/>
        <v>0</v>
      </c>
      <c r="D352" s="127">
        <f t="shared" si="40"/>
        <v>0</v>
      </c>
      <c r="E352" s="83">
        <f t="shared" si="41"/>
        <v>0</v>
      </c>
      <c r="F352" s="83">
        <f t="shared" si="35"/>
        <v>0</v>
      </c>
      <c r="G352" s="128">
        <f t="shared" si="36"/>
        <v>0</v>
      </c>
    </row>
    <row r="353" spans="1:7" ht="13.5" hidden="1" thickBot="1">
      <c r="A353" s="65">
        <f t="shared" si="37"/>
        <v>334</v>
      </c>
      <c r="B353" s="83">
        <f t="shared" si="38"/>
        <v>0</v>
      </c>
      <c r="C353" s="127">
        <f t="shared" si="39"/>
        <v>0</v>
      </c>
      <c r="D353" s="127">
        <f t="shared" si="40"/>
        <v>0</v>
      </c>
      <c r="E353" s="83">
        <f t="shared" si="41"/>
        <v>0</v>
      </c>
      <c r="F353" s="83">
        <f t="shared" si="35"/>
        <v>0</v>
      </c>
      <c r="G353" s="128">
        <f t="shared" si="36"/>
        <v>0</v>
      </c>
    </row>
    <row r="354" spans="1:7" ht="13.5" hidden="1" thickBot="1">
      <c r="A354" s="65">
        <f t="shared" si="37"/>
        <v>335</v>
      </c>
      <c r="B354" s="83">
        <f t="shared" si="38"/>
        <v>0</v>
      </c>
      <c r="C354" s="127">
        <f t="shared" si="39"/>
        <v>0</v>
      </c>
      <c r="D354" s="127">
        <f t="shared" si="40"/>
        <v>0</v>
      </c>
      <c r="E354" s="83">
        <f t="shared" si="41"/>
        <v>0</v>
      </c>
      <c r="F354" s="83">
        <f t="shared" si="35"/>
        <v>0</v>
      </c>
      <c r="G354" s="128">
        <f t="shared" si="36"/>
        <v>0</v>
      </c>
    </row>
    <row r="355" spans="1:7" ht="13.5" hidden="1" thickBot="1">
      <c r="A355" s="65">
        <f t="shared" si="37"/>
        <v>336</v>
      </c>
      <c r="B355" s="83">
        <f t="shared" si="38"/>
        <v>0</v>
      </c>
      <c r="C355" s="127">
        <f t="shared" si="39"/>
        <v>0</v>
      </c>
      <c r="D355" s="127">
        <f t="shared" si="40"/>
        <v>0</v>
      </c>
      <c r="E355" s="83">
        <f t="shared" si="41"/>
        <v>0</v>
      </c>
      <c r="F355" s="83">
        <f t="shared" si="35"/>
        <v>0</v>
      </c>
      <c r="G355" s="128">
        <f t="shared" si="36"/>
        <v>0</v>
      </c>
    </row>
    <row r="356" spans="1:7" ht="13.5" hidden="1" thickBot="1">
      <c r="A356" s="65">
        <f t="shared" si="37"/>
        <v>337</v>
      </c>
      <c r="B356" s="83">
        <f t="shared" si="38"/>
        <v>0</v>
      </c>
      <c r="C356" s="127">
        <f t="shared" si="39"/>
        <v>0</v>
      </c>
      <c r="D356" s="127">
        <f t="shared" si="40"/>
        <v>0</v>
      </c>
      <c r="E356" s="83">
        <f t="shared" si="41"/>
        <v>0</v>
      </c>
      <c r="F356" s="83">
        <f t="shared" si="35"/>
        <v>0</v>
      </c>
      <c r="G356" s="128">
        <f t="shared" si="36"/>
        <v>0</v>
      </c>
    </row>
    <row r="357" spans="1:7" ht="13.5" hidden="1" thickBot="1">
      <c r="A357" s="65">
        <f t="shared" si="37"/>
        <v>338</v>
      </c>
      <c r="B357" s="83">
        <f t="shared" si="38"/>
        <v>0</v>
      </c>
      <c r="C357" s="127">
        <f t="shared" si="39"/>
        <v>0</v>
      </c>
      <c r="D357" s="127">
        <f t="shared" si="40"/>
        <v>0</v>
      </c>
      <c r="E357" s="83">
        <f t="shared" si="41"/>
        <v>0</v>
      </c>
      <c r="F357" s="83">
        <f t="shared" si="35"/>
        <v>0</v>
      </c>
      <c r="G357" s="128">
        <f t="shared" si="36"/>
        <v>0</v>
      </c>
    </row>
    <row r="358" spans="1:7" ht="13.5" hidden="1" thickBot="1">
      <c r="A358" s="65">
        <f t="shared" si="37"/>
        <v>339</v>
      </c>
      <c r="B358" s="83">
        <f t="shared" si="38"/>
        <v>0</v>
      </c>
      <c r="C358" s="127">
        <f t="shared" si="39"/>
        <v>0</v>
      </c>
      <c r="D358" s="127">
        <f t="shared" si="40"/>
        <v>0</v>
      </c>
      <c r="E358" s="83">
        <f t="shared" si="41"/>
        <v>0</v>
      </c>
      <c r="F358" s="83">
        <f t="shared" si="35"/>
        <v>0</v>
      </c>
      <c r="G358" s="128">
        <f t="shared" si="36"/>
        <v>0</v>
      </c>
    </row>
    <row r="359" spans="1:7" ht="13.5" hidden="1" thickBot="1">
      <c r="A359" s="65">
        <f t="shared" si="37"/>
        <v>340</v>
      </c>
      <c r="B359" s="83">
        <f t="shared" si="38"/>
        <v>0</v>
      </c>
      <c r="C359" s="127">
        <f t="shared" si="39"/>
        <v>0</v>
      </c>
      <c r="D359" s="127">
        <f t="shared" si="40"/>
        <v>0</v>
      </c>
      <c r="E359" s="83">
        <f t="shared" si="41"/>
        <v>0</v>
      </c>
      <c r="F359" s="83">
        <f t="shared" si="35"/>
        <v>0</v>
      </c>
      <c r="G359" s="128">
        <f t="shared" si="36"/>
        <v>0</v>
      </c>
    </row>
    <row r="360" spans="1:7" ht="13.5" hidden="1" thickBot="1">
      <c r="A360" s="65">
        <f t="shared" si="37"/>
        <v>341</v>
      </c>
      <c r="B360" s="83">
        <f t="shared" si="38"/>
        <v>0</v>
      </c>
      <c r="C360" s="127">
        <f t="shared" si="39"/>
        <v>0</v>
      </c>
      <c r="D360" s="127">
        <f t="shared" si="40"/>
        <v>0</v>
      </c>
      <c r="E360" s="83">
        <f t="shared" si="41"/>
        <v>0</v>
      </c>
      <c r="F360" s="83">
        <f t="shared" si="35"/>
        <v>0</v>
      </c>
      <c r="G360" s="128">
        <f t="shared" si="36"/>
        <v>0</v>
      </c>
    </row>
    <row r="361" spans="1:7" ht="13.5" hidden="1" thickBot="1">
      <c r="A361" s="65">
        <f t="shared" si="37"/>
        <v>342</v>
      </c>
      <c r="B361" s="83">
        <f t="shared" si="38"/>
        <v>0</v>
      </c>
      <c r="C361" s="127">
        <f t="shared" si="39"/>
        <v>0</v>
      </c>
      <c r="D361" s="127">
        <f t="shared" si="40"/>
        <v>0</v>
      </c>
      <c r="E361" s="83">
        <f t="shared" si="41"/>
        <v>0</v>
      </c>
      <c r="F361" s="83">
        <f t="shared" si="35"/>
        <v>0</v>
      </c>
      <c r="G361" s="128">
        <f t="shared" si="36"/>
        <v>0</v>
      </c>
    </row>
    <row r="362" spans="1:7" ht="13.5" hidden="1" thickBot="1">
      <c r="A362" s="65">
        <f t="shared" si="37"/>
        <v>343</v>
      </c>
      <c r="B362" s="83">
        <f t="shared" si="38"/>
        <v>0</v>
      </c>
      <c r="C362" s="127">
        <f t="shared" si="39"/>
        <v>0</v>
      </c>
      <c r="D362" s="127">
        <f t="shared" si="40"/>
        <v>0</v>
      </c>
      <c r="E362" s="83">
        <f t="shared" si="41"/>
        <v>0</v>
      </c>
      <c r="F362" s="83">
        <f t="shared" si="35"/>
        <v>0</v>
      </c>
      <c r="G362" s="128">
        <f t="shared" si="36"/>
        <v>0</v>
      </c>
    </row>
    <row r="363" spans="1:7" ht="13.5" hidden="1" thickBot="1">
      <c r="A363" s="65">
        <f t="shared" si="37"/>
        <v>344</v>
      </c>
      <c r="B363" s="83">
        <f t="shared" si="38"/>
        <v>0</v>
      </c>
      <c r="C363" s="127">
        <f t="shared" si="39"/>
        <v>0</v>
      </c>
      <c r="D363" s="127">
        <f t="shared" si="40"/>
        <v>0</v>
      </c>
      <c r="E363" s="83">
        <f t="shared" si="41"/>
        <v>0</v>
      </c>
      <c r="F363" s="83">
        <f t="shared" si="35"/>
        <v>0</v>
      </c>
      <c r="G363" s="128">
        <f t="shared" si="36"/>
        <v>0</v>
      </c>
    </row>
    <row r="364" spans="1:7" ht="13.5" hidden="1" thickBot="1">
      <c r="A364" s="65">
        <f t="shared" si="37"/>
        <v>345</v>
      </c>
      <c r="B364" s="83">
        <f t="shared" si="38"/>
        <v>0</v>
      </c>
      <c r="C364" s="127">
        <f t="shared" si="39"/>
        <v>0</v>
      </c>
      <c r="D364" s="127">
        <f t="shared" si="40"/>
        <v>0</v>
      </c>
      <c r="E364" s="83">
        <f t="shared" si="41"/>
        <v>0</v>
      </c>
      <c r="F364" s="83">
        <f t="shared" si="35"/>
        <v>0</v>
      </c>
      <c r="G364" s="128">
        <f t="shared" si="36"/>
        <v>0</v>
      </c>
    </row>
    <row r="365" spans="1:7" ht="13.5" hidden="1" thickBot="1">
      <c r="A365" s="65">
        <f t="shared" si="37"/>
        <v>346</v>
      </c>
      <c r="B365" s="83">
        <f t="shared" si="38"/>
        <v>0</v>
      </c>
      <c r="C365" s="127">
        <f t="shared" si="39"/>
        <v>0</v>
      </c>
      <c r="D365" s="127">
        <f t="shared" si="40"/>
        <v>0</v>
      </c>
      <c r="E365" s="83">
        <f t="shared" si="41"/>
        <v>0</v>
      </c>
      <c r="F365" s="83">
        <f t="shared" si="35"/>
        <v>0</v>
      </c>
      <c r="G365" s="128">
        <f t="shared" si="36"/>
        <v>0</v>
      </c>
    </row>
    <row r="366" spans="1:7" ht="13.5" hidden="1" thickBot="1">
      <c r="A366" s="65">
        <f t="shared" si="37"/>
        <v>347</v>
      </c>
      <c r="B366" s="83">
        <f t="shared" si="38"/>
        <v>0</v>
      </c>
      <c r="C366" s="127">
        <f t="shared" si="39"/>
        <v>0</v>
      </c>
      <c r="D366" s="127">
        <f t="shared" si="40"/>
        <v>0</v>
      </c>
      <c r="E366" s="83">
        <f t="shared" si="41"/>
        <v>0</v>
      </c>
      <c r="F366" s="83">
        <f t="shared" si="35"/>
        <v>0</v>
      </c>
      <c r="G366" s="128">
        <f t="shared" si="36"/>
        <v>0</v>
      </c>
    </row>
    <row r="367" spans="1:7" ht="13.5" hidden="1" thickBot="1">
      <c r="A367" s="65">
        <f t="shared" si="37"/>
        <v>348</v>
      </c>
      <c r="B367" s="83">
        <f t="shared" si="38"/>
        <v>0</v>
      </c>
      <c r="C367" s="127">
        <f t="shared" si="39"/>
        <v>0</v>
      </c>
      <c r="D367" s="127">
        <f t="shared" si="40"/>
        <v>0</v>
      </c>
      <c r="E367" s="83">
        <f t="shared" si="41"/>
        <v>0</v>
      </c>
      <c r="F367" s="83">
        <f t="shared" si="35"/>
        <v>0</v>
      </c>
      <c r="G367" s="128">
        <f t="shared" si="36"/>
        <v>0</v>
      </c>
    </row>
    <row r="368" spans="1:7" ht="13.5" hidden="1" thickBot="1">
      <c r="A368" s="65">
        <f t="shared" si="37"/>
        <v>349</v>
      </c>
      <c r="B368" s="83">
        <f t="shared" si="38"/>
        <v>0</v>
      </c>
      <c r="C368" s="127">
        <f t="shared" si="39"/>
        <v>0</v>
      </c>
      <c r="D368" s="127">
        <f t="shared" si="40"/>
        <v>0</v>
      </c>
      <c r="E368" s="83">
        <f t="shared" si="41"/>
        <v>0</v>
      </c>
      <c r="F368" s="83">
        <f t="shared" si="35"/>
        <v>0</v>
      </c>
      <c r="G368" s="128">
        <f t="shared" si="36"/>
        <v>0</v>
      </c>
    </row>
    <row r="369" spans="1:7" ht="13.5" hidden="1" thickBot="1">
      <c r="A369" s="65">
        <f t="shared" si="37"/>
        <v>350</v>
      </c>
      <c r="B369" s="83">
        <f t="shared" si="38"/>
        <v>0</v>
      </c>
      <c r="C369" s="127">
        <f t="shared" si="39"/>
        <v>0</v>
      </c>
      <c r="D369" s="127">
        <f t="shared" si="40"/>
        <v>0</v>
      </c>
      <c r="E369" s="83">
        <f t="shared" si="41"/>
        <v>0</v>
      </c>
      <c r="F369" s="83">
        <f t="shared" si="35"/>
        <v>0</v>
      </c>
      <c r="G369" s="128">
        <f t="shared" si="36"/>
        <v>0</v>
      </c>
    </row>
    <row r="370" spans="1:7" ht="13.5" hidden="1" thickBot="1">
      <c r="A370" s="65">
        <f t="shared" si="37"/>
        <v>351</v>
      </c>
      <c r="B370" s="83">
        <f t="shared" si="38"/>
        <v>0</v>
      </c>
      <c r="C370" s="127">
        <f t="shared" si="39"/>
        <v>0</v>
      </c>
      <c r="D370" s="127">
        <f t="shared" si="40"/>
        <v>0</v>
      </c>
      <c r="E370" s="83">
        <f t="shared" si="41"/>
        <v>0</v>
      </c>
      <c r="F370" s="83">
        <f t="shared" si="35"/>
        <v>0</v>
      </c>
      <c r="G370" s="128">
        <f t="shared" si="36"/>
        <v>0</v>
      </c>
    </row>
    <row r="371" spans="1:7" ht="13.5" hidden="1" thickBot="1">
      <c r="A371" s="65">
        <f t="shared" si="37"/>
        <v>352</v>
      </c>
      <c r="B371" s="83">
        <f t="shared" si="38"/>
        <v>0</v>
      </c>
      <c r="C371" s="127">
        <f t="shared" si="39"/>
        <v>0</v>
      </c>
      <c r="D371" s="127">
        <f t="shared" si="40"/>
        <v>0</v>
      </c>
      <c r="E371" s="83">
        <f t="shared" si="41"/>
        <v>0</v>
      </c>
      <c r="F371" s="83">
        <f t="shared" si="35"/>
        <v>0</v>
      </c>
      <c r="G371" s="128">
        <f t="shared" si="36"/>
        <v>0</v>
      </c>
    </row>
    <row r="372" spans="1:7" ht="13.5" hidden="1" thickBot="1">
      <c r="A372" s="65">
        <f t="shared" si="37"/>
        <v>353</v>
      </c>
      <c r="B372" s="83">
        <f t="shared" si="38"/>
        <v>0</v>
      </c>
      <c r="C372" s="127">
        <f t="shared" si="39"/>
        <v>0</v>
      </c>
      <c r="D372" s="127">
        <f t="shared" si="40"/>
        <v>0</v>
      </c>
      <c r="E372" s="83">
        <f t="shared" si="41"/>
        <v>0</v>
      </c>
      <c r="F372" s="83">
        <f t="shared" si="35"/>
        <v>0</v>
      </c>
      <c r="G372" s="128">
        <f t="shared" si="36"/>
        <v>0</v>
      </c>
    </row>
    <row r="373" spans="1:7" ht="13.5" hidden="1" thickBot="1">
      <c r="A373" s="65">
        <f t="shared" si="37"/>
        <v>354</v>
      </c>
      <c r="B373" s="83">
        <f t="shared" si="38"/>
        <v>0</v>
      </c>
      <c r="C373" s="127">
        <f t="shared" si="39"/>
        <v>0</v>
      </c>
      <c r="D373" s="127">
        <f t="shared" si="40"/>
        <v>0</v>
      </c>
      <c r="E373" s="83">
        <f t="shared" si="41"/>
        <v>0</v>
      </c>
      <c r="F373" s="83">
        <f t="shared" si="35"/>
        <v>0</v>
      </c>
      <c r="G373" s="128">
        <f t="shared" si="36"/>
        <v>0</v>
      </c>
    </row>
    <row r="374" spans="1:7" ht="13.5" hidden="1" thickBot="1">
      <c r="A374" s="65">
        <f t="shared" si="37"/>
        <v>355</v>
      </c>
      <c r="B374" s="83">
        <f t="shared" si="38"/>
        <v>0</v>
      </c>
      <c r="C374" s="127">
        <f t="shared" si="39"/>
        <v>0</v>
      </c>
      <c r="D374" s="127">
        <f t="shared" si="40"/>
        <v>0</v>
      </c>
      <c r="E374" s="83">
        <f t="shared" si="41"/>
        <v>0</v>
      </c>
      <c r="F374" s="83">
        <f t="shared" si="35"/>
        <v>0</v>
      </c>
      <c r="G374" s="128">
        <f t="shared" si="36"/>
        <v>0</v>
      </c>
    </row>
    <row r="375" spans="1:7" ht="13.5" hidden="1" thickBot="1">
      <c r="A375" s="65">
        <f t="shared" si="37"/>
        <v>356</v>
      </c>
      <c r="B375" s="83">
        <f t="shared" si="38"/>
        <v>0</v>
      </c>
      <c r="C375" s="127">
        <f t="shared" si="39"/>
        <v>0</v>
      </c>
      <c r="D375" s="127">
        <f t="shared" si="40"/>
        <v>0</v>
      </c>
      <c r="E375" s="83">
        <f t="shared" si="41"/>
        <v>0</v>
      </c>
      <c r="F375" s="83">
        <f t="shared" si="35"/>
        <v>0</v>
      </c>
      <c r="G375" s="128">
        <f t="shared" si="36"/>
        <v>0</v>
      </c>
    </row>
    <row r="376" spans="1:7" ht="13.5" hidden="1" thickBot="1">
      <c r="A376" s="65">
        <f t="shared" si="37"/>
        <v>357</v>
      </c>
      <c r="B376" s="83">
        <f t="shared" si="38"/>
        <v>0</v>
      </c>
      <c r="C376" s="127">
        <f t="shared" si="39"/>
        <v>0</v>
      </c>
      <c r="D376" s="127">
        <f t="shared" si="40"/>
        <v>0</v>
      </c>
      <c r="E376" s="83">
        <f t="shared" si="41"/>
        <v>0</v>
      </c>
      <c r="F376" s="83">
        <f t="shared" si="35"/>
        <v>0</v>
      </c>
      <c r="G376" s="128">
        <f t="shared" si="36"/>
        <v>0</v>
      </c>
    </row>
    <row r="377" spans="1:7" ht="13.5" hidden="1" thickBot="1">
      <c r="A377" s="65">
        <f t="shared" si="37"/>
        <v>358</v>
      </c>
      <c r="B377" s="83">
        <f t="shared" si="38"/>
        <v>0</v>
      </c>
      <c r="C377" s="127">
        <f t="shared" si="39"/>
        <v>0</v>
      </c>
      <c r="D377" s="127">
        <f t="shared" si="40"/>
        <v>0</v>
      </c>
      <c r="E377" s="83">
        <f t="shared" si="41"/>
        <v>0</v>
      </c>
      <c r="F377" s="83">
        <f t="shared" si="35"/>
        <v>0</v>
      </c>
      <c r="G377" s="128">
        <f t="shared" si="36"/>
        <v>0</v>
      </c>
    </row>
    <row r="378" spans="1:7" ht="13.5" hidden="1" thickBot="1">
      <c r="A378" s="65">
        <f t="shared" si="37"/>
        <v>359</v>
      </c>
      <c r="B378" s="83">
        <f t="shared" si="38"/>
        <v>0</v>
      </c>
      <c r="C378" s="127">
        <f t="shared" si="39"/>
        <v>0</v>
      </c>
      <c r="D378" s="127">
        <f t="shared" si="40"/>
        <v>0</v>
      </c>
      <c r="E378" s="83">
        <f t="shared" si="41"/>
        <v>0</v>
      </c>
      <c r="F378" s="83">
        <f t="shared" si="35"/>
        <v>0</v>
      </c>
      <c r="G378" s="128">
        <f t="shared" si="36"/>
        <v>0</v>
      </c>
    </row>
    <row r="379" spans="1:7" ht="13.5" hidden="1" thickBot="1">
      <c r="A379" s="65">
        <f t="shared" si="37"/>
        <v>360</v>
      </c>
      <c r="B379" s="83">
        <f t="shared" si="38"/>
        <v>0</v>
      </c>
      <c r="C379" s="127">
        <f t="shared" si="39"/>
        <v>0</v>
      </c>
      <c r="D379" s="127">
        <f t="shared" si="40"/>
        <v>0</v>
      </c>
      <c r="E379" s="83">
        <f t="shared" si="41"/>
        <v>0</v>
      </c>
      <c r="F379" s="83">
        <f t="shared" si="35"/>
        <v>0</v>
      </c>
      <c r="G379" s="128">
        <f t="shared" si="36"/>
        <v>0</v>
      </c>
    </row>
    <row r="380" spans="1:7" ht="13.5" thickBot="1">
      <c r="A380" s="85" t="s">
        <v>91</v>
      </c>
      <c r="B380" s="162"/>
      <c r="C380" s="86">
        <f>SUM(C20:C379)</f>
        <v>16674210.52631579</v>
      </c>
      <c r="D380" s="86">
        <f>SUM(D20:D379)</f>
        <v>16674210.52631579</v>
      </c>
      <c r="E380" s="86">
        <f>SUM(E20:E379)</f>
        <v>3847894.7368421066</v>
      </c>
      <c r="F380" s="86">
        <f>SUM(F20:F379)</f>
        <v>12826315.789473685</v>
      </c>
      <c r="G380" s="163"/>
    </row>
    <row r="381" ht="12.75">
      <c r="A381" s="2"/>
    </row>
  </sheetData>
  <sheetProtection/>
  <mergeCells count="17">
    <mergeCell ref="E12:G12"/>
    <mergeCell ref="A1:G1"/>
    <mergeCell ref="A2:C2"/>
    <mergeCell ref="A4:C4"/>
    <mergeCell ref="A5:C5"/>
    <mergeCell ref="A6:C6"/>
    <mergeCell ref="A7:C7"/>
    <mergeCell ref="A13:C13"/>
    <mergeCell ref="A14:D14"/>
    <mergeCell ref="A15:C15"/>
    <mergeCell ref="E15:G15"/>
    <mergeCell ref="A16:D16"/>
    <mergeCell ref="A8:C8"/>
    <mergeCell ref="A9:C9"/>
    <mergeCell ref="A10:C10"/>
    <mergeCell ref="A11:C11"/>
    <mergeCell ref="A12:C12"/>
  </mergeCells>
  <printOptions/>
  <pageMargins left="0.5905511811023623" right="0.3937007874015748" top="0.3937007874015748" bottom="0.3937007874015748" header="0.5118110236220472" footer="0.5118110236220472"/>
  <pageSetup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BR-consult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Jesper Brygger</dc:creator>
  <cp:keywords/>
  <dc:description/>
  <cp:lastModifiedBy>br</cp:lastModifiedBy>
  <cp:lastPrinted>2011-05-02T08:44:54Z</cp:lastPrinted>
  <dcterms:created xsi:type="dcterms:W3CDTF">2000-11-16T20:31:04Z</dcterms:created>
  <dcterms:modified xsi:type="dcterms:W3CDTF">2011-05-02T09:49:51Z</dcterms:modified>
  <cp:category/>
  <cp:version/>
  <cp:contentType/>
  <cp:contentStatus/>
</cp:coreProperties>
</file>