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H:\Arbejde\Roskilde Handelsskole\3I Finansiering 2023\PBL\"/>
    </mc:Choice>
  </mc:AlternateContent>
  <xr:revisionPtr revIDLastSave="0" documentId="13_ncr:1_{043C1EEA-1945-4CDF-B52A-3BCE562E731C}" xr6:coauthVersionLast="36" xr6:coauthVersionMax="36" xr10:uidLastSave="{00000000-0000-0000-0000-000000000000}"/>
  <bookViews>
    <workbookView xWindow="0" yWindow="0" windowWidth="19200" windowHeight="8130" tabRatio="962" xr2:uid="{00000000-000D-0000-FFFF-FFFF00000000}"/>
  </bookViews>
  <sheets>
    <sheet name="Investering" sheetId="6" r:id="rId1"/>
    <sheet name="Markedsafkast OMXC25" sheetId="17" r:id="rId2"/>
    <sheet name="AMBU-Betaværdi" sheetId="15" r:id="rId3"/>
    <sheet name="10 årig statsobligation" sheetId="12" r:id="rId4"/>
    <sheet name="CAPM R beregnes" sheetId="11" r:id="rId5"/>
    <sheet name="WACC markedsværdi" sheetId="10" r:id="rId6"/>
    <sheet name="Konklusion" sheetId="9" r:id="rId7"/>
  </sheets>
  <calcPr calcId="191029"/>
</workbook>
</file>

<file path=xl/calcChain.xml><?xml version="1.0" encoding="utf-8"?>
<calcChain xmlns="http://schemas.openxmlformats.org/spreadsheetml/2006/main">
  <c r="G142" i="6" l="1"/>
  <c r="J142" i="6" s="1"/>
  <c r="E22" i="9"/>
  <c r="B23" i="9"/>
  <c r="B21" i="9"/>
  <c r="C6" i="9" l="1"/>
  <c r="E6" i="9" s="1"/>
  <c r="C3" i="9"/>
  <c r="C18" i="9"/>
  <c r="C4" i="9" s="1"/>
  <c r="C20" i="6"/>
  <c r="C12" i="6"/>
  <c r="C13" i="6"/>
  <c r="C14" i="6"/>
  <c r="C15" i="6"/>
  <c r="C16" i="6"/>
  <c r="C17" i="6"/>
  <c r="C18" i="6"/>
  <c r="C19" i="6"/>
  <c r="C11" i="6"/>
  <c r="D10" i="6"/>
  <c r="C7" i="6"/>
  <c r="E4" i="9" l="1"/>
  <c r="B8" i="9"/>
  <c r="B12" i="9"/>
  <c r="I5" i="10" s="1"/>
  <c r="B11" i="9"/>
  <c r="D5" i="11"/>
  <c r="C44" i="17"/>
  <c r="H4" i="15"/>
  <c r="H3" i="15"/>
  <c r="H1" i="15"/>
  <c r="C7" i="9" l="1"/>
  <c r="E7" i="9" l="1"/>
  <c r="C12" i="9"/>
  <c r="E8" i="9" l="1"/>
  <c r="E12" i="9"/>
  <c r="I5" i="11" l="1"/>
  <c r="B6" i="12"/>
  <c r="C1" i="15"/>
  <c r="E1" i="15"/>
  <c r="E480" i="15" l="1"/>
  <c r="C480" i="15"/>
  <c r="E479" i="15"/>
  <c r="C479" i="15"/>
  <c r="E478" i="15"/>
  <c r="C478" i="15"/>
  <c r="E477" i="15"/>
  <c r="C477" i="15"/>
  <c r="E476" i="15"/>
  <c r="C476" i="15"/>
  <c r="E475" i="15"/>
  <c r="C475" i="15"/>
  <c r="E474" i="15"/>
  <c r="C474" i="15"/>
  <c r="E473" i="15"/>
  <c r="C473" i="15"/>
  <c r="E472" i="15"/>
  <c r="C472" i="15"/>
  <c r="E471" i="15"/>
  <c r="C471" i="15"/>
  <c r="E470" i="15"/>
  <c r="C470" i="15"/>
  <c r="E469" i="15"/>
  <c r="C469" i="15"/>
  <c r="E468" i="15"/>
  <c r="C468" i="15"/>
  <c r="E467" i="15"/>
  <c r="C467" i="15"/>
  <c r="E466" i="15"/>
  <c r="C466" i="15"/>
  <c r="E465" i="15"/>
  <c r="C465" i="15"/>
  <c r="E464" i="15"/>
  <c r="C464" i="15"/>
  <c r="E463" i="15"/>
  <c r="C463" i="15"/>
  <c r="E462" i="15"/>
  <c r="C462" i="15"/>
  <c r="E461" i="15"/>
  <c r="C461" i="15"/>
  <c r="E460" i="15"/>
  <c r="C460" i="15"/>
  <c r="E459" i="15"/>
  <c r="C459" i="15"/>
  <c r="E458" i="15"/>
  <c r="C458" i="15"/>
  <c r="E457" i="15"/>
  <c r="C457" i="15"/>
  <c r="E456" i="15"/>
  <c r="C456" i="15"/>
  <c r="E455" i="15"/>
  <c r="C455" i="15"/>
  <c r="E454" i="15"/>
  <c r="C454" i="15"/>
  <c r="E453" i="15"/>
  <c r="C453" i="15"/>
  <c r="E452" i="15"/>
  <c r="C452" i="15"/>
  <c r="E451" i="15"/>
  <c r="C451" i="15"/>
  <c r="E450" i="15"/>
  <c r="C450" i="15"/>
  <c r="E449" i="15"/>
  <c r="C449" i="15"/>
  <c r="E448" i="15"/>
  <c r="C448" i="15"/>
  <c r="E447" i="15"/>
  <c r="C447" i="15"/>
  <c r="E446" i="15"/>
  <c r="C446" i="15"/>
  <c r="E445" i="15"/>
  <c r="C445" i="15"/>
  <c r="E444" i="15"/>
  <c r="C444" i="15"/>
  <c r="E443" i="15"/>
  <c r="C443" i="15"/>
  <c r="E442" i="15"/>
  <c r="C442" i="15"/>
  <c r="E441" i="15"/>
  <c r="C441" i="15"/>
  <c r="E440" i="15"/>
  <c r="C440" i="15"/>
  <c r="E439" i="15"/>
  <c r="C439" i="15"/>
  <c r="E438" i="15"/>
  <c r="C438" i="15"/>
  <c r="E437" i="15"/>
  <c r="C437" i="15"/>
  <c r="E436" i="15"/>
  <c r="C436" i="15"/>
  <c r="E435" i="15"/>
  <c r="C435" i="15"/>
  <c r="E434" i="15"/>
  <c r="C434" i="15"/>
  <c r="E433" i="15"/>
  <c r="C433" i="15"/>
  <c r="E432" i="15"/>
  <c r="C432" i="15"/>
  <c r="E431" i="15"/>
  <c r="C431" i="15"/>
  <c r="E430" i="15"/>
  <c r="C430" i="15"/>
  <c r="E429" i="15"/>
  <c r="C429" i="15"/>
  <c r="E428" i="15"/>
  <c r="C428" i="15"/>
  <c r="E427" i="15"/>
  <c r="C427" i="15"/>
  <c r="E426" i="15"/>
  <c r="C426" i="15"/>
  <c r="E425" i="15"/>
  <c r="C425" i="15"/>
  <c r="E424" i="15"/>
  <c r="C424" i="15"/>
  <c r="E423" i="15"/>
  <c r="C423" i="15"/>
  <c r="E422" i="15"/>
  <c r="C422" i="15"/>
  <c r="E421" i="15"/>
  <c r="C421" i="15"/>
  <c r="E420" i="15"/>
  <c r="C420" i="15"/>
  <c r="E419" i="15"/>
  <c r="C419" i="15"/>
  <c r="E418" i="15"/>
  <c r="C418" i="15"/>
  <c r="E417" i="15"/>
  <c r="C417" i="15"/>
  <c r="E416" i="15"/>
  <c r="C416" i="15"/>
  <c r="E415" i="15"/>
  <c r="C415" i="15"/>
  <c r="E414" i="15"/>
  <c r="C414" i="15"/>
  <c r="E413" i="15"/>
  <c r="C413" i="15"/>
  <c r="E412" i="15"/>
  <c r="C412" i="15"/>
  <c r="E411" i="15"/>
  <c r="C411" i="15"/>
  <c r="E410" i="15"/>
  <c r="C410" i="15"/>
  <c r="E409" i="15"/>
  <c r="C409" i="15"/>
  <c r="E408" i="15"/>
  <c r="C408" i="15"/>
  <c r="E407" i="15"/>
  <c r="C407" i="15"/>
  <c r="E406" i="15"/>
  <c r="C406" i="15"/>
  <c r="E405" i="15"/>
  <c r="C405" i="15"/>
  <c r="E404" i="15"/>
  <c r="C404" i="15"/>
  <c r="E403" i="15"/>
  <c r="C403" i="15"/>
  <c r="E402" i="15"/>
  <c r="C402" i="15"/>
  <c r="E401" i="15"/>
  <c r="C401" i="15"/>
  <c r="E400" i="15"/>
  <c r="C400" i="15"/>
  <c r="E399" i="15"/>
  <c r="C399" i="15"/>
  <c r="E398" i="15"/>
  <c r="C398" i="15"/>
  <c r="E397" i="15"/>
  <c r="C397" i="15"/>
  <c r="E396" i="15"/>
  <c r="C396" i="15"/>
  <c r="E395" i="15"/>
  <c r="C395" i="15"/>
  <c r="E394" i="15"/>
  <c r="C394" i="15"/>
  <c r="E393" i="15"/>
  <c r="C393" i="15"/>
  <c r="E392" i="15"/>
  <c r="C392" i="15"/>
  <c r="E391" i="15"/>
  <c r="C391" i="15"/>
  <c r="E390" i="15"/>
  <c r="C390" i="15"/>
  <c r="E389" i="15"/>
  <c r="C389" i="15"/>
  <c r="E388" i="15"/>
  <c r="C388" i="15"/>
  <c r="E387" i="15"/>
  <c r="C387" i="15"/>
  <c r="E386" i="15"/>
  <c r="C386" i="15"/>
  <c r="E385" i="15"/>
  <c r="C385" i="15"/>
  <c r="E384" i="15"/>
  <c r="C384" i="15"/>
  <c r="E383" i="15"/>
  <c r="C383" i="15"/>
  <c r="E382" i="15"/>
  <c r="C382" i="15"/>
  <c r="E381" i="15"/>
  <c r="C381" i="15"/>
  <c r="E380" i="15"/>
  <c r="C380" i="15"/>
  <c r="E379" i="15"/>
  <c r="C379" i="15"/>
  <c r="E378" i="15"/>
  <c r="C378" i="15"/>
  <c r="E377" i="15"/>
  <c r="C377" i="15"/>
  <c r="E376" i="15"/>
  <c r="C376" i="15"/>
  <c r="E375" i="15"/>
  <c r="C375" i="15"/>
  <c r="E374" i="15"/>
  <c r="C374" i="15"/>
  <c r="E373" i="15"/>
  <c r="C373" i="15"/>
  <c r="E372" i="15"/>
  <c r="C372" i="15"/>
  <c r="E371" i="15"/>
  <c r="C371" i="15"/>
  <c r="E370" i="15"/>
  <c r="C370" i="15"/>
  <c r="E369" i="15"/>
  <c r="C369" i="15"/>
  <c r="E368" i="15"/>
  <c r="C368" i="15"/>
  <c r="E367" i="15"/>
  <c r="C367" i="15"/>
  <c r="E366" i="15"/>
  <c r="C366" i="15"/>
  <c r="E365" i="15"/>
  <c r="C365" i="15"/>
  <c r="E364" i="15"/>
  <c r="C364" i="15"/>
  <c r="E363" i="15"/>
  <c r="C363" i="15"/>
  <c r="E362" i="15"/>
  <c r="C362" i="15"/>
  <c r="E361" i="15"/>
  <c r="C361" i="15"/>
  <c r="E360" i="15"/>
  <c r="C360" i="15"/>
  <c r="E359" i="15"/>
  <c r="C359" i="15"/>
  <c r="E358" i="15"/>
  <c r="C358" i="15"/>
  <c r="E357" i="15"/>
  <c r="C357" i="15"/>
  <c r="E356" i="15"/>
  <c r="C356" i="15"/>
  <c r="E355" i="15"/>
  <c r="C355" i="15"/>
  <c r="E354" i="15"/>
  <c r="C354" i="15"/>
  <c r="E353" i="15"/>
  <c r="C353" i="15"/>
  <c r="E352" i="15"/>
  <c r="C352" i="15"/>
  <c r="E351" i="15"/>
  <c r="C351" i="15"/>
  <c r="E350" i="15"/>
  <c r="C350" i="15"/>
  <c r="E349" i="15"/>
  <c r="C349" i="15"/>
  <c r="E348" i="15"/>
  <c r="C348" i="15"/>
  <c r="E347" i="15"/>
  <c r="C347" i="15"/>
  <c r="E346" i="15"/>
  <c r="C346" i="15"/>
  <c r="E345" i="15"/>
  <c r="C345" i="15"/>
  <c r="E344" i="15"/>
  <c r="C344" i="15"/>
  <c r="E343" i="15"/>
  <c r="C343" i="15"/>
  <c r="E342" i="15"/>
  <c r="C342" i="15"/>
  <c r="E341" i="15"/>
  <c r="C341" i="15"/>
  <c r="E340" i="15"/>
  <c r="C340" i="15"/>
  <c r="E339" i="15"/>
  <c r="C339" i="15"/>
  <c r="E338" i="15"/>
  <c r="C338" i="15"/>
  <c r="E337" i="15"/>
  <c r="C337" i="15"/>
  <c r="E336" i="15"/>
  <c r="C336" i="15"/>
  <c r="E335" i="15"/>
  <c r="C335" i="15"/>
  <c r="E334" i="15"/>
  <c r="C334" i="15"/>
  <c r="E333" i="15"/>
  <c r="C333" i="15"/>
  <c r="E332" i="15"/>
  <c r="C332" i="15"/>
  <c r="E331" i="15"/>
  <c r="C331" i="15"/>
  <c r="E330" i="15"/>
  <c r="C330" i="15"/>
  <c r="E329" i="15"/>
  <c r="C329" i="15"/>
  <c r="E328" i="15"/>
  <c r="C328" i="15"/>
  <c r="E327" i="15"/>
  <c r="C327" i="15"/>
  <c r="E326" i="15"/>
  <c r="C326" i="15"/>
  <c r="E325" i="15"/>
  <c r="C325" i="15"/>
  <c r="E324" i="15"/>
  <c r="C324" i="15"/>
  <c r="E323" i="15"/>
  <c r="C323" i="15"/>
  <c r="E322" i="15"/>
  <c r="C322" i="15"/>
  <c r="E321" i="15"/>
  <c r="C321" i="15"/>
  <c r="E320" i="15"/>
  <c r="C320" i="15"/>
  <c r="E319" i="15"/>
  <c r="C319" i="15"/>
  <c r="E318" i="15"/>
  <c r="C318" i="15"/>
  <c r="E317" i="15"/>
  <c r="C317" i="15"/>
  <c r="E316" i="15"/>
  <c r="C316" i="15"/>
  <c r="E315" i="15"/>
  <c r="C315" i="15"/>
  <c r="E314" i="15"/>
  <c r="C314" i="15"/>
  <c r="E313" i="15"/>
  <c r="C313" i="15"/>
  <c r="E312" i="15"/>
  <c r="C312" i="15"/>
  <c r="E311" i="15"/>
  <c r="C311" i="15"/>
  <c r="E310" i="15"/>
  <c r="C310" i="15"/>
  <c r="E309" i="15"/>
  <c r="C309" i="15"/>
  <c r="E308" i="15"/>
  <c r="C308" i="15"/>
  <c r="E307" i="15"/>
  <c r="C307" i="15"/>
  <c r="E306" i="15"/>
  <c r="C306" i="15"/>
  <c r="E305" i="15"/>
  <c r="C305" i="15"/>
  <c r="E304" i="15"/>
  <c r="C304" i="15"/>
  <c r="E303" i="15"/>
  <c r="C303" i="15"/>
  <c r="E302" i="15"/>
  <c r="C302" i="15"/>
  <c r="E301" i="15"/>
  <c r="C301" i="15"/>
  <c r="E300" i="15"/>
  <c r="C300" i="15"/>
  <c r="E299" i="15"/>
  <c r="C299" i="15"/>
  <c r="E298" i="15"/>
  <c r="C298" i="15"/>
  <c r="E297" i="15"/>
  <c r="C297" i="15"/>
  <c r="E296" i="15"/>
  <c r="C296" i="15"/>
  <c r="E295" i="15"/>
  <c r="C295" i="15"/>
  <c r="E294" i="15"/>
  <c r="C294" i="15"/>
  <c r="E293" i="15"/>
  <c r="C293" i="15"/>
  <c r="E292" i="15"/>
  <c r="C292" i="15"/>
  <c r="E291" i="15"/>
  <c r="C291" i="15"/>
  <c r="E290" i="15"/>
  <c r="C290" i="15"/>
  <c r="E289" i="15"/>
  <c r="C289" i="15"/>
  <c r="E288" i="15"/>
  <c r="C288" i="15"/>
  <c r="E287" i="15"/>
  <c r="C287" i="15"/>
  <c r="E286" i="15"/>
  <c r="C286" i="15"/>
  <c r="E285" i="15"/>
  <c r="C285" i="15"/>
  <c r="E284" i="15"/>
  <c r="C284" i="15"/>
  <c r="E283" i="15"/>
  <c r="C283" i="15"/>
  <c r="E282" i="15"/>
  <c r="C282" i="15"/>
  <c r="E281" i="15"/>
  <c r="C281" i="15"/>
  <c r="E280" i="15"/>
  <c r="C280" i="15"/>
  <c r="E279" i="15"/>
  <c r="C279" i="15"/>
  <c r="E278" i="15"/>
  <c r="C278" i="15"/>
  <c r="E277" i="15"/>
  <c r="C277" i="15"/>
  <c r="E276" i="15"/>
  <c r="C276" i="15"/>
  <c r="E275" i="15"/>
  <c r="C275" i="15"/>
  <c r="E274" i="15"/>
  <c r="C274" i="15"/>
  <c r="E273" i="15"/>
  <c r="C273" i="15"/>
  <c r="E272" i="15"/>
  <c r="C272" i="15"/>
  <c r="E271" i="15"/>
  <c r="C271" i="15"/>
  <c r="E270" i="15"/>
  <c r="C270" i="15"/>
  <c r="E269" i="15"/>
  <c r="C269" i="15"/>
  <c r="E268" i="15"/>
  <c r="C268" i="15"/>
  <c r="E267" i="15"/>
  <c r="C267" i="15"/>
  <c r="E266" i="15"/>
  <c r="C266" i="15"/>
  <c r="E265" i="15"/>
  <c r="C265" i="15"/>
  <c r="E264" i="15"/>
  <c r="C264" i="15"/>
  <c r="E263" i="15"/>
  <c r="C263" i="15"/>
  <c r="E262" i="15"/>
  <c r="C262" i="15"/>
  <c r="E261" i="15"/>
  <c r="C261" i="15"/>
  <c r="E260" i="15"/>
  <c r="C260" i="15"/>
  <c r="E259" i="15"/>
  <c r="C259" i="15"/>
  <c r="E258" i="15"/>
  <c r="C258" i="15"/>
  <c r="E257" i="15"/>
  <c r="C257" i="15"/>
  <c r="E256" i="15"/>
  <c r="C256" i="15"/>
  <c r="E255" i="15"/>
  <c r="C255" i="15"/>
  <c r="E254" i="15"/>
  <c r="C254" i="15"/>
  <c r="E253" i="15"/>
  <c r="C253" i="15"/>
  <c r="E252" i="15"/>
  <c r="C252" i="15"/>
  <c r="E251" i="15"/>
  <c r="C251" i="15"/>
  <c r="E250" i="15"/>
  <c r="C250" i="15"/>
  <c r="E249" i="15"/>
  <c r="C249" i="15"/>
  <c r="E248" i="15"/>
  <c r="C248" i="15"/>
  <c r="E247" i="15"/>
  <c r="C247" i="15"/>
  <c r="E246" i="15"/>
  <c r="C246" i="15"/>
  <c r="E245" i="15"/>
  <c r="C245" i="15"/>
  <c r="E244" i="15"/>
  <c r="C244" i="15"/>
  <c r="E243" i="15"/>
  <c r="C243" i="15"/>
  <c r="E242" i="15"/>
  <c r="C242" i="15"/>
  <c r="E241" i="15"/>
  <c r="C241" i="15"/>
  <c r="E240" i="15"/>
  <c r="C240" i="15"/>
  <c r="E239" i="15"/>
  <c r="C239" i="15"/>
  <c r="E238" i="15"/>
  <c r="C238" i="15"/>
  <c r="E237" i="15"/>
  <c r="C237" i="15"/>
  <c r="E236" i="15"/>
  <c r="C236" i="15"/>
  <c r="E235" i="15"/>
  <c r="C235" i="15"/>
  <c r="E234" i="15"/>
  <c r="C234" i="15"/>
  <c r="E233" i="15"/>
  <c r="C233" i="15"/>
  <c r="E232" i="15"/>
  <c r="C232" i="15"/>
  <c r="E231" i="15"/>
  <c r="C231" i="15"/>
  <c r="E230" i="15"/>
  <c r="C230" i="15"/>
  <c r="E229" i="15"/>
  <c r="C229" i="15"/>
  <c r="E228" i="15"/>
  <c r="C228" i="15"/>
  <c r="E227" i="15"/>
  <c r="C227" i="15"/>
  <c r="E226" i="15"/>
  <c r="C226" i="15"/>
  <c r="E225" i="15"/>
  <c r="C225" i="15"/>
  <c r="E224" i="15"/>
  <c r="C224" i="15"/>
  <c r="E223" i="15"/>
  <c r="C223" i="15"/>
  <c r="E222" i="15"/>
  <c r="C222" i="15"/>
  <c r="E221" i="15"/>
  <c r="C221" i="15"/>
  <c r="E220" i="15"/>
  <c r="C220" i="15"/>
  <c r="E219" i="15"/>
  <c r="C219" i="15"/>
  <c r="E218" i="15"/>
  <c r="C218" i="15"/>
  <c r="E217" i="15"/>
  <c r="C217" i="15"/>
  <c r="E216" i="15"/>
  <c r="C216" i="15"/>
  <c r="E215" i="15"/>
  <c r="C215" i="15"/>
  <c r="E214" i="15"/>
  <c r="C214" i="15"/>
  <c r="E213" i="15"/>
  <c r="C213" i="15"/>
  <c r="E212" i="15"/>
  <c r="C212" i="15"/>
  <c r="E211" i="15"/>
  <c r="C211" i="15"/>
  <c r="E210" i="15"/>
  <c r="C210" i="15"/>
  <c r="E209" i="15"/>
  <c r="C209" i="15"/>
  <c r="E208" i="15"/>
  <c r="C208" i="15"/>
  <c r="E207" i="15"/>
  <c r="C207" i="15"/>
  <c r="E206" i="15"/>
  <c r="C206" i="15"/>
  <c r="E205" i="15"/>
  <c r="C205" i="15"/>
  <c r="E204" i="15"/>
  <c r="C204" i="15"/>
  <c r="E203" i="15"/>
  <c r="C203" i="15"/>
  <c r="E202" i="15"/>
  <c r="C202" i="15"/>
  <c r="E201" i="15"/>
  <c r="C201" i="15"/>
  <c r="E200" i="15"/>
  <c r="C200" i="15"/>
  <c r="E199" i="15"/>
  <c r="C199" i="15"/>
  <c r="E198" i="15"/>
  <c r="C198" i="15"/>
  <c r="E197" i="15"/>
  <c r="C197" i="15"/>
  <c r="E196" i="15"/>
  <c r="C196" i="15"/>
  <c r="E195" i="15"/>
  <c r="C195" i="15"/>
  <c r="E194" i="15"/>
  <c r="C194" i="15"/>
  <c r="E193" i="15"/>
  <c r="C193" i="15"/>
  <c r="E192" i="15"/>
  <c r="C192" i="15"/>
  <c r="E191" i="15"/>
  <c r="C191" i="15"/>
  <c r="E190" i="15"/>
  <c r="C190" i="15"/>
  <c r="E189" i="15"/>
  <c r="C189" i="15"/>
  <c r="E188" i="15"/>
  <c r="C188" i="15"/>
  <c r="E187" i="15"/>
  <c r="C187" i="15"/>
  <c r="E186" i="15"/>
  <c r="C186" i="15"/>
  <c r="E185" i="15"/>
  <c r="C185" i="15"/>
  <c r="E184" i="15"/>
  <c r="C184" i="15"/>
  <c r="E183" i="15"/>
  <c r="C183" i="15"/>
  <c r="E182" i="15"/>
  <c r="C182" i="15"/>
  <c r="E181" i="15"/>
  <c r="C181" i="15"/>
  <c r="E180" i="15"/>
  <c r="C180" i="15"/>
  <c r="E179" i="15"/>
  <c r="C179" i="15"/>
  <c r="E178" i="15"/>
  <c r="C178" i="15"/>
  <c r="E177" i="15"/>
  <c r="C177" i="15"/>
  <c r="E176" i="15"/>
  <c r="C176" i="15"/>
  <c r="E175" i="15"/>
  <c r="C175" i="15"/>
  <c r="E174" i="15"/>
  <c r="C174" i="15"/>
  <c r="E173" i="15"/>
  <c r="C173" i="15"/>
  <c r="E172" i="15"/>
  <c r="C172" i="15"/>
  <c r="E171" i="15"/>
  <c r="C171" i="15"/>
  <c r="E170" i="15"/>
  <c r="C170" i="15"/>
  <c r="E169" i="15"/>
  <c r="C169" i="15"/>
  <c r="E168" i="15"/>
  <c r="C168" i="15"/>
  <c r="E167" i="15"/>
  <c r="C167" i="15"/>
  <c r="E166" i="15"/>
  <c r="C166" i="15"/>
  <c r="E165" i="15"/>
  <c r="C165" i="15"/>
  <c r="E164" i="15"/>
  <c r="C164" i="15"/>
  <c r="E163" i="15"/>
  <c r="C163" i="15"/>
  <c r="E162" i="15"/>
  <c r="C162" i="15"/>
  <c r="E161" i="15"/>
  <c r="C161" i="15"/>
  <c r="E160" i="15"/>
  <c r="C160" i="15"/>
  <c r="E159" i="15"/>
  <c r="C159" i="15"/>
  <c r="E158" i="15"/>
  <c r="C158" i="15"/>
  <c r="E157" i="15"/>
  <c r="C157" i="15"/>
  <c r="E156" i="15"/>
  <c r="C156" i="15"/>
  <c r="E155" i="15"/>
  <c r="C155" i="15"/>
  <c r="E154" i="15"/>
  <c r="C154" i="15"/>
  <c r="E153" i="15"/>
  <c r="C153" i="15"/>
  <c r="E152" i="15"/>
  <c r="C152" i="15"/>
  <c r="E151" i="15"/>
  <c r="C151" i="15"/>
  <c r="E150" i="15"/>
  <c r="C150" i="15"/>
  <c r="E149" i="15"/>
  <c r="C149" i="15"/>
  <c r="E148" i="15"/>
  <c r="C148" i="15"/>
  <c r="E147" i="15"/>
  <c r="C147" i="15"/>
  <c r="E146" i="15"/>
  <c r="C146" i="15"/>
  <c r="E145" i="15"/>
  <c r="C145" i="15"/>
  <c r="E144" i="15"/>
  <c r="C144" i="15"/>
  <c r="E143" i="15"/>
  <c r="C143" i="15"/>
  <c r="E142" i="15"/>
  <c r="C142" i="15"/>
  <c r="E141" i="15"/>
  <c r="C141" i="15"/>
  <c r="E140" i="15"/>
  <c r="C140" i="15"/>
  <c r="E139" i="15"/>
  <c r="C139" i="15"/>
  <c r="E138" i="15"/>
  <c r="C138" i="15"/>
  <c r="E137" i="15"/>
  <c r="C137" i="15"/>
  <c r="E136" i="15"/>
  <c r="C136" i="15"/>
  <c r="E135" i="15"/>
  <c r="C135" i="15"/>
  <c r="E134" i="15"/>
  <c r="C134" i="15"/>
  <c r="E133" i="15"/>
  <c r="C133" i="15"/>
  <c r="E132" i="15"/>
  <c r="C132" i="15"/>
  <c r="E131" i="15"/>
  <c r="C131" i="15"/>
  <c r="E130" i="15"/>
  <c r="C130" i="15"/>
  <c r="E129" i="15"/>
  <c r="C129" i="15"/>
  <c r="E128" i="15"/>
  <c r="C128" i="15"/>
  <c r="E127" i="15"/>
  <c r="C127" i="15"/>
  <c r="E126" i="15"/>
  <c r="C126" i="15"/>
  <c r="E125" i="15"/>
  <c r="C125" i="15"/>
  <c r="E124" i="15"/>
  <c r="C124" i="15"/>
  <c r="E123" i="15"/>
  <c r="C123" i="15"/>
  <c r="E122" i="15"/>
  <c r="C122" i="15"/>
  <c r="E121" i="15"/>
  <c r="C121" i="15"/>
  <c r="E120" i="15"/>
  <c r="C120" i="15"/>
  <c r="E119" i="15"/>
  <c r="C119" i="15"/>
  <c r="E118" i="15"/>
  <c r="C118" i="15"/>
  <c r="E117" i="15"/>
  <c r="C117" i="15"/>
  <c r="E116" i="15"/>
  <c r="C116" i="15"/>
  <c r="E115" i="15"/>
  <c r="C115" i="15"/>
  <c r="E114" i="15"/>
  <c r="C114" i="15"/>
  <c r="E113" i="15"/>
  <c r="C113" i="15"/>
  <c r="E112" i="15"/>
  <c r="C112" i="15"/>
  <c r="E111" i="15"/>
  <c r="C111" i="15"/>
  <c r="E110" i="15"/>
  <c r="C110" i="15"/>
  <c r="E109" i="15"/>
  <c r="C109" i="15"/>
  <c r="E108" i="15"/>
  <c r="C108" i="15"/>
  <c r="E107" i="15"/>
  <c r="C107" i="15"/>
  <c r="E106" i="15"/>
  <c r="C106" i="15"/>
  <c r="E105" i="15"/>
  <c r="C105" i="15"/>
  <c r="E104" i="15"/>
  <c r="C104" i="15"/>
  <c r="E103" i="15"/>
  <c r="C103" i="15"/>
  <c r="E102" i="15"/>
  <c r="C102" i="15"/>
  <c r="E101" i="15"/>
  <c r="C101" i="15"/>
  <c r="E100" i="15"/>
  <c r="C100" i="15"/>
  <c r="E99" i="15"/>
  <c r="C99" i="15"/>
  <c r="E98" i="15"/>
  <c r="C98" i="15"/>
  <c r="E97" i="15"/>
  <c r="C97" i="15"/>
  <c r="E96" i="15"/>
  <c r="C96" i="15"/>
  <c r="E95" i="15"/>
  <c r="C95" i="15"/>
  <c r="E94" i="15"/>
  <c r="C94" i="15"/>
  <c r="E93" i="15"/>
  <c r="C93" i="15"/>
  <c r="E92" i="15"/>
  <c r="C92" i="15"/>
  <c r="E91" i="15"/>
  <c r="C91" i="15"/>
  <c r="E90" i="15"/>
  <c r="C90" i="15"/>
  <c r="E89" i="15"/>
  <c r="C89" i="15"/>
  <c r="E88" i="15"/>
  <c r="C88" i="15"/>
  <c r="E87" i="15"/>
  <c r="C87" i="15"/>
  <c r="E86" i="15"/>
  <c r="C86" i="15"/>
  <c r="E85" i="15"/>
  <c r="C85" i="15"/>
  <c r="E84" i="15"/>
  <c r="C84" i="15"/>
  <c r="E83" i="15"/>
  <c r="C83" i="15"/>
  <c r="E82" i="15"/>
  <c r="C82" i="15"/>
  <c r="E81" i="15"/>
  <c r="C81" i="15"/>
  <c r="E80" i="15"/>
  <c r="C80" i="15"/>
  <c r="E79" i="15"/>
  <c r="C79" i="15"/>
  <c r="E78" i="15"/>
  <c r="C78" i="15"/>
  <c r="E77" i="15"/>
  <c r="C77" i="15"/>
  <c r="E76" i="15"/>
  <c r="C76" i="15"/>
  <c r="E75" i="15"/>
  <c r="C75" i="15"/>
  <c r="E74" i="15"/>
  <c r="C74" i="15"/>
  <c r="E73" i="15"/>
  <c r="C73" i="15"/>
  <c r="E72" i="15"/>
  <c r="C72" i="15"/>
  <c r="E71" i="15"/>
  <c r="C71" i="15"/>
  <c r="E70" i="15"/>
  <c r="C70" i="15"/>
  <c r="E69" i="15"/>
  <c r="C69" i="15"/>
  <c r="E68" i="15"/>
  <c r="C68" i="15"/>
  <c r="E67" i="15"/>
  <c r="C67" i="15"/>
  <c r="E66" i="15"/>
  <c r="C66" i="15"/>
  <c r="E65" i="15"/>
  <c r="C65" i="15"/>
  <c r="E64" i="15"/>
  <c r="C64" i="15"/>
  <c r="E63" i="15"/>
  <c r="C63" i="15"/>
  <c r="E62" i="15"/>
  <c r="C62" i="15"/>
  <c r="E61" i="15"/>
  <c r="C61" i="15"/>
  <c r="E60" i="15"/>
  <c r="C60" i="15"/>
  <c r="E59" i="15"/>
  <c r="C59" i="15"/>
  <c r="E58" i="15"/>
  <c r="C58" i="15"/>
  <c r="E57" i="15"/>
  <c r="C57" i="15"/>
  <c r="E56" i="15"/>
  <c r="C56" i="15"/>
  <c r="E55" i="15"/>
  <c r="C55" i="15"/>
  <c r="E54" i="15"/>
  <c r="C54" i="15"/>
  <c r="E53" i="15"/>
  <c r="C53" i="15"/>
  <c r="E52" i="15"/>
  <c r="C52" i="15"/>
  <c r="E51" i="15"/>
  <c r="C51" i="15"/>
  <c r="E50" i="15"/>
  <c r="C50" i="15"/>
  <c r="E49" i="15"/>
  <c r="C49" i="15"/>
  <c r="E48" i="15"/>
  <c r="C48" i="15"/>
  <c r="E47" i="15"/>
  <c r="C47" i="15"/>
  <c r="E46" i="15"/>
  <c r="C46" i="15"/>
  <c r="E45" i="15"/>
  <c r="C45" i="15"/>
  <c r="E44" i="15"/>
  <c r="C44" i="15"/>
  <c r="E43" i="15"/>
  <c r="C43" i="15"/>
  <c r="E42" i="15"/>
  <c r="C42" i="15"/>
  <c r="E41" i="15"/>
  <c r="C41" i="15"/>
  <c r="E40" i="15"/>
  <c r="C40" i="15"/>
  <c r="E39" i="15"/>
  <c r="C39" i="15"/>
  <c r="E38" i="15"/>
  <c r="C38" i="15"/>
  <c r="E37" i="15"/>
  <c r="C37" i="15"/>
  <c r="E36" i="15"/>
  <c r="C36" i="15"/>
  <c r="E35" i="15"/>
  <c r="C35" i="15"/>
  <c r="E34" i="15"/>
  <c r="C34" i="15"/>
  <c r="E33" i="15"/>
  <c r="C33" i="15"/>
  <c r="E32" i="15"/>
  <c r="C32" i="15"/>
  <c r="E31" i="15"/>
  <c r="C31" i="15"/>
  <c r="E30" i="15"/>
  <c r="C30" i="15"/>
  <c r="E29" i="15"/>
  <c r="C29" i="15"/>
  <c r="E28" i="15"/>
  <c r="C28" i="15"/>
  <c r="E27" i="15"/>
  <c r="C27" i="15"/>
  <c r="E26" i="15"/>
  <c r="C26" i="15"/>
  <c r="E25" i="15"/>
  <c r="C25" i="15"/>
  <c r="E24" i="15"/>
  <c r="C24" i="15"/>
  <c r="E23" i="15"/>
  <c r="C23" i="15"/>
  <c r="E22" i="15"/>
  <c r="C22" i="15"/>
  <c r="E21" i="15"/>
  <c r="C21" i="15"/>
  <c r="E20" i="15"/>
  <c r="C20" i="15"/>
  <c r="E19" i="15"/>
  <c r="C19" i="15"/>
  <c r="E18" i="15"/>
  <c r="C18" i="15"/>
  <c r="E17" i="15"/>
  <c r="C17" i="15"/>
  <c r="E16" i="15"/>
  <c r="C16" i="15"/>
  <c r="E15" i="15"/>
  <c r="C15" i="15"/>
  <c r="E14" i="15"/>
  <c r="C14" i="15"/>
  <c r="E13" i="15"/>
  <c r="C13" i="15"/>
  <c r="E12" i="15"/>
  <c r="C12" i="15"/>
  <c r="E11" i="15"/>
  <c r="C11" i="15"/>
  <c r="E10" i="15"/>
  <c r="C10" i="15"/>
  <c r="E9" i="15"/>
  <c r="C9" i="15"/>
  <c r="E8" i="15"/>
  <c r="C8" i="15"/>
  <c r="E7" i="15"/>
  <c r="C7" i="15"/>
  <c r="E6" i="15"/>
  <c r="C6" i="15"/>
  <c r="E5" i="15"/>
  <c r="C5" i="15"/>
  <c r="E4" i="15"/>
  <c r="C4" i="15"/>
  <c r="E3" i="15"/>
  <c r="C3" i="15"/>
  <c r="F5" i="11"/>
  <c r="D7" i="11" s="1"/>
  <c r="F4" i="15" l="1"/>
  <c r="F3" i="15"/>
  <c r="I7" i="11" s="1"/>
  <c r="G3" i="15"/>
  <c r="K5" i="11"/>
  <c r="K7" i="11" s="1"/>
  <c r="D9" i="11" l="1"/>
  <c r="E5" i="10" s="1"/>
  <c r="G5" i="10" l="1"/>
  <c r="C5" i="10"/>
  <c r="B10" i="10"/>
  <c r="B12" i="10" s="1"/>
  <c r="K8" i="10"/>
  <c r="K10" i="10" s="1"/>
  <c r="J8" i="10"/>
  <c r="J10" i="10" s="1"/>
  <c r="H8" i="10"/>
  <c r="F8" i="10"/>
  <c r="F10" i="10" s="1"/>
  <c r="E8" i="10"/>
  <c r="D8" i="10"/>
  <c r="B5" i="9" l="1"/>
  <c r="B9" i="9" s="1"/>
  <c r="B10" i="9" s="1"/>
  <c r="I8" i="10"/>
  <c r="C6" i="10" l="1"/>
  <c r="C8" i="9"/>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B11" i="6"/>
  <c r="E10" i="6"/>
  <c r="G10" i="6" s="1"/>
  <c r="C8" i="10" l="1"/>
  <c r="C10" i="10" s="1"/>
  <c r="G6" i="10"/>
  <c r="G8" i="10" s="1"/>
  <c r="G10" i="10" s="1"/>
  <c r="I10" i="6"/>
  <c r="B12" i="6"/>
  <c r="G133" i="6"/>
  <c r="D16" i="9" s="1"/>
  <c r="C12" i="10" l="1"/>
  <c r="C11" i="9"/>
  <c r="C5" i="9"/>
  <c r="C9" i="9" s="1"/>
  <c r="H12" i="6"/>
  <c r="B13" i="6"/>
  <c r="I13" i="6" s="1"/>
  <c r="I11" i="6"/>
  <c r="I12" i="6"/>
  <c r="H11" i="6"/>
  <c r="I9" i="6"/>
  <c r="H10" i="6"/>
  <c r="C10" i="9" l="1"/>
  <c r="I12" i="10"/>
  <c r="B14" i="6"/>
  <c r="H13" i="6"/>
  <c r="C8" i="6" l="1"/>
  <c r="F13" i="6" s="1"/>
  <c r="H14" i="6"/>
  <c r="B15" i="6"/>
  <c r="I14" i="6"/>
  <c r="F10" i="6" l="1"/>
  <c r="G13" i="6"/>
  <c r="F14" i="6"/>
  <c r="F12" i="6"/>
  <c r="G12" i="6"/>
  <c r="G14" i="6"/>
  <c r="G11" i="6"/>
  <c r="F11" i="6"/>
  <c r="B16" i="6"/>
  <c r="G15" i="6"/>
  <c r="F15" i="6"/>
  <c r="H15" i="6"/>
  <c r="I15" i="6"/>
  <c r="H16" i="6" l="1"/>
  <c r="F16" i="6"/>
  <c r="B17" i="6"/>
  <c r="G16" i="6"/>
  <c r="I16" i="6"/>
  <c r="B18" i="6" l="1"/>
  <c r="G17" i="6"/>
  <c r="F17" i="6"/>
  <c r="H17" i="6"/>
  <c r="I17" i="6"/>
  <c r="F18" i="6" l="1"/>
  <c r="H18" i="6"/>
  <c r="G18" i="6"/>
  <c r="B19" i="6"/>
  <c r="I18" i="6"/>
  <c r="B20" i="6" l="1"/>
  <c r="G19" i="6"/>
  <c r="H19" i="6"/>
  <c r="F19" i="6"/>
  <c r="I19" i="6"/>
  <c r="H20" i="6" l="1"/>
  <c r="F20" i="6"/>
  <c r="B21" i="6"/>
  <c r="G20" i="6"/>
  <c r="I20" i="6"/>
  <c r="B22" i="6" l="1"/>
  <c r="G21" i="6"/>
  <c r="H21" i="6"/>
  <c r="F21" i="6"/>
  <c r="J21" i="6"/>
  <c r="I21" i="6"/>
  <c r="J22" i="6" l="1"/>
  <c r="F22" i="6"/>
  <c r="H22" i="6"/>
  <c r="G22" i="6"/>
  <c r="B23" i="6"/>
  <c r="I22" i="6"/>
  <c r="B24" i="6" l="1"/>
  <c r="G23" i="6"/>
  <c r="H23" i="6"/>
  <c r="F23" i="6"/>
  <c r="J23" i="6"/>
  <c r="I23" i="6"/>
  <c r="H24" i="6" l="1"/>
  <c r="J24" i="6"/>
  <c r="F24" i="6"/>
  <c r="G24" i="6"/>
  <c r="B25" i="6"/>
  <c r="I24" i="6"/>
  <c r="B26" i="6" l="1"/>
  <c r="G25" i="6"/>
  <c r="J25" i="6"/>
  <c r="F25" i="6"/>
  <c r="H25" i="6"/>
  <c r="I25" i="6"/>
  <c r="J26" i="6" l="1"/>
  <c r="F26" i="6"/>
  <c r="H26" i="6"/>
  <c r="B27" i="6"/>
  <c r="G26" i="6"/>
  <c r="I26" i="6"/>
  <c r="B28" i="6" l="1"/>
  <c r="G27" i="6"/>
  <c r="H27" i="6"/>
  <c r="J27" i="6"/>
  <c r="F27" i="6"/>
  <c r="I27" i="6"/>
  <c r="H28" i="6" l="1"/>
  <c r="J28" i="6"/>
  <c r="F28" i="6"/>
  <c r="B29" i="6"/>
  <c r="G28" i="6"/>
  <c r="I28" i="6"/>
  <c r="B30" i="6" l="1"/>
  <c r="G29" i="6"/>
  <c r="J29" i="6"/>
  <c r="F29" i="6"/>
  <c r="H29" i="6"/>
  <c r="I29" i="6"/>
  <c r="J30" i="6" l="1"/>
  <c r="F30" i="6"/>
  <c r="H30" i="6"/>
  <c r="B31" i="6"/>
  <c r="G30" i="6"/>
  <c r="I30" i="6"/>
  <c r="B32" i="6" l="1"/>
  <c r="G31" i="6"/>
  <c r="J31" i="6"/>
  <c r="F31" i="6"/>
  <c r="H31" i="6"/>
  <c r="I31" i="6"/>
  <c r="H32" i="6" l="1"/>
  <c r="B33" i="6"/>
  <c r="G32" i="6"/>
  <c r="J32" i="6"/>
  <c r="F32" i="6"/>
  <c r="I32" i="6"/>
  <c r="H33" i="6" l="1"/>
  <c r="B34" i="6"/>
  <c r="G33" i="6"/>
  <c r="J33" i="6"/>
  <c r="F33" i="6"/>
  <c r="I33" i="6"/>
  <c r="J34" i="6" l="1"/>
  <c r="F34" i="6"/>
  <c r="H34" i="6"/>
  <c r="B35" i="6"/>
  <c r="G34" i="6"/>
  <c r="I34" i="6"/>
  <c r="B36" i="6" l="1"/>
  <c r="G35" i="6"/>
  <c r="J35" i="6"/>
  <c r="F35" i="6"/>
  <c r="H35" i="6"/>
  <c r="I35" i="6"/>
  <c r="H36" i="6" l="1"/>
  <c r="B37" i="6"/>
  <c r="G36" i="6"/>
  <c r="J36" i="6"/>
  <c r="F36" i="6"/>
  <c r="I36" i="6"/>
  <c r="H37" i="6" l="1"/>
  <c r="B38" i="6"/>
  <c r="G37" i="6"/>
  <c r="J37" i="6"/>
  <c r="F37" i="6"/>
  <c r="I37" i="6"/>
  <c r="H38" i="6" l="1"/>
  <c r="B39" i="6"/>
  <c r="F38" i="6"/>
  <c r="J38" i="6"/>
  <c r="G38" i="6"/>
  <c r="I38" i="6"/>
  <c r="H39" i="6" l="1"/>
  <c r="G39" i="6"/>
  <c r="B40" i="6"/>
  <c r="F39" i="6"/>
  <c r="J39" i="6"/>
  <c r="I39" i="6"/>
  <c r="J40" i="6" l="1"/>
  <c r="F40" i="6"/>
  <c r="G40" i="6"/>
  <c r="B41" i="6"/>
  <c r="H40" i="6"/>
  <c r="I40" i="6"/>
  <c r="B42" i="6" l="1"/>
  <c r="G41" i="6"/>
  <c r="J41" i="6"/>
  <c r="H41" i="6"/>
  <c r="F41" i="6"/>
  <c r="I41" i="6"/>
  <c r="H42" i="6" l="1"/>
  <c r="G42" i="6"/>
  <c r="B43" i="6"/>
  <c r="F42" i="6"/>
  <c r="J42" i="6"/>
  <c r="I42" i="6"/>
  <c r="B44" i="6" l="1"/>
  <c r="F43" i="6"/>
  <c r="J43" i="6"/>
  <c r="H43" i="6"/>
  <c r="G43" i="6"/>
  <c r="I43" i="6"/>
  <c r="J44" i="6" l="1"/>
  <c r="F44" i="6"/>
  <c r="H44" i="6"/>
  <c r="G44" i="6"/>
  <c r="B45" i="6"/>
  <c r="I44" i="6"/>
  <c r="B46" i="6" l="1"/>
  <c r="G45" i="6"/>
  <c r="H45" i="6"/>
  <c r="F45" i="6"/>
  <c r="J45" i="6"/>
  <c r="I45" i="6"/>
  <c r="H46" i="6" l="1"/>
  <c r="B47" i="6"/>
  <c r="F46" i="6"/>
  <c r="J46" i="6"/>
  <c r="G46" i="6"/>
  <c r="I46" i="6"/>
  <c r="H47" i="6" l="1"/>
  <c r="G47" i="6"/>
  <c r="B48" i="6"/>
  <c r="F47" i="6"/>
  <c r="J47" i="6"/>
  <c r="I47" i="6"/>
  <c r="J48" i="6" l="1"/>
  <c r="F48" i="6"/>
  <c r="G48" i="6"/>
  <c r="B49" i="6"/>
  <c r="H48" i="6"/>
  <c r="I48" i="6"/>
  <c r="B50" i="6" l="1"/>
  <c r="G49" i="6"/>
  <c r="J49" i="6"/>
  <c r="H49" i="6"/>
  <c r="F49" i="6"/>
  <c r="I49" i="6"/>
  <c r="H50" i="6" l="1"/>
  <c r="G50" i="6"/>
  <c r="B51" i="6"/>
  <c r="F50" i="6"/>
  <c r="J50" i="6"/>
  <c r="I50" i="6"/>
  <c r="B52" i="6" l="1"/>
  <c r="F51" i="6"/>
  <c r="J51" i="6"/>
  <c r="H51" i="6"/>
  <c r="G51" i="6"/>
  <c r="I51" i="6"/>
  <c r="J52" i="6" l="1"/>
  <c r="F52" i="6"/>
  <c r="H52" i="6"/>
  <c r="G52" i="6"/>
  <c r="B53" i="6"/>
  <c r="I52" i="6"/>
  <c r="B54" i="6" l="1"/>
  <c r="G53" i="6"/>
  <c r="H53" i="6"/>
  <c r="F53" i="6"/>
  <c r="J53" i="6"/>
  <c r="I53" i="6"/>
  <c r="H54" i="6" l="1"/>
  <c r="B55" i="6"/>
  <c r="F54" i="6"/>
  <c r="J54" i="6"/>
  <c r="G54" i="6"/>
  <c r="I54" i="6"/>
  <c r="H55" i="6" l="1"/>
  <c r="G55" i="6"/>
  <c r="B56" i="6"/>
  <c r="F55" i="6"/>
  <c r="J55" i="6"/>
  <c r="I55" i="6"/>
  <c r="J56" i="6" l="1"/>
  <c r="F56" i="6"/>
  <c r="G56" i="6"/>
  <c r="B57" i="6"/>
  <c r="H56" i="6"/>
  <c r="I56" i="6"/>
  <c r="B58" i="6" l="1"/>
  <c r="G57" i="6"/>
  <c r="J57" i="6"/>
  <c r="H57" i="6"/>
  <c r="F57" i="6"/>
  <c r="I57" i="6"/>
  <c r="H58" i="6" l="1"/>
  <c r="G58" i="6"/>
  <c r="B59" i="6"/>
  <c r="F58" i="6"/>
  <c r="J58" i="6"/>
  <c r="I58" i="6"/>
  <c r="B60" i="6" l="1"/>
  <c r="G59" i="6"/>
  <c r="F59" i="6"/>
  <c r="J59" i="6"/>
  <c r="H59" i="6"/>
  <c r="I59" i="6"/>
  <c r="H60" i="6" l="1"/>
  <c r="J60" i="6"/>
  <c r="F60" i="6"/>
  <c r="G60" i="6"/>
  <c r="B61" i="6"/>
  <c r="I60" i="6"/>
  <c r="B62" i="6" l="1"/>
  <c r="G61" i="6"/>
  <c r="F61" i="6"/>
  <c r="J61" i="6"/>
  <c r="H61" i="6"/>
  <c r="I61" i="6"/>
  <c r="J62" i="6" l="1"/>
  <c r="F62" i="6"/>
  <c r="H62" i="6"/>
  <c r="G62" i="6"/>
  <c r="B63" i="6"/>
  <c r="I62" i="6"/>
  <c r="B64" i="6" l="1"/>
  <c r="G63" i="6"/>
  <c r="F63" i="6"/>
  <c r="J63" i="6"/>
  <c r="H63" i="6"/>
  <c r="I63" i="6"/>
  <c r="H64" i="6" l="1"/>
  <c r="J64" i="6"/>
  <c r="F64" i="6"/>
  <c r="G64" i="6"/>
  <c r="B65" i="6"/>
  <c r="I64" i="6"/>
  <c r="B66" i="6" l="1"/>
  <c r="G65" i="6"/>
  <c r="F65" i="6"/>
  <c r="J65" i="6"/>
  <c r="H65" i="6"/>
  <c r="I65" i="6"/>
  <c r="J66" i="6" l="1"/>
  <c r="F66" i="6"/>
  <c r="H66" i="6"/>
  <c r="G66" i="6"/>
  <c r="B67" i="6"/>
  <c r="I66" i="6"/>
  <c r="B68" i="6" l="1"/>
  <c r="G67" i="6"/>
  <c r="F67" i="6"/>
  <c r="J67" i="6"/>
  <c r="H67" i="6"/>
  <c r="I67" i="6"/>
  <c r="H68" i="6" l="1"/>
  <c r="J68" i="6"/>
  <c r="F68" i="6"/>
  <c r="G68" i="6"/>
  <c r="B69" i="6"/>
  <c r="I68" i="6"/>
  <c r="B70" i="6" l="1"/>
  <c r="G69" i="6"/>
  <c r="F69" i="6"/>
  <c r="J69" i="6"/>
  <c r="H69" i="6"/>
  <c r="I69" i="6"/>
  <c r="J70" i="6" l="1"/>
  <c r="F70" i="6"/>
  <c r="H70" i="6"/>
  <c r="G70" i="6"/>
  <c r="B71" i="6"/>
  <c r="I70" i="6"/>
  <c r="B72" i="6" l="1"/>
  <c r="G71" i="6"/>
  <c r="F71" i="6"/>
  <c r="J71" i="6"/>
  <c r="H71" i="6"/>
  <c r="I71" i="6"/>
  <c r="H72" i="6" l="1"/>
  <c r="J72" i="6"/>
  <c r="F72" i="6"/>
  <c r="G72" i="6"/>
  <c r="B73" i="6"/>
  <c r="I72" i="6"/>
  <c r="B74" i="6" l="1"/>
  <c r="G73" i="6"/>
  <c r="F73" i="6"/>
  <c r="J73" i="6"/>
  <c r="H73" i="6"/>
  <c r="I73" i="6"/>
  <c r="J74" i="6" l="1"/>
  <c r="F74" i="6"/>
  <c r="H74" i="6"/>
  <c r="G74" i="6"/>
  <c r="B75" i="6"/>
  <c r="I74" i="6"/>
  <c r="B76" i="6" l="1"/>
  <c r="G75" i="6"/>
  <c r="F75" i="6"/>
  <c r="J75" i="6"/>
  <c r="H75" i="6"/>
  <c r="I75" i="6"/>
  <c r="H76" i="6" l="1"/>
  <c r="J76" i="6"/>
  <c r="F76" i="6"/>
  <c r="G76" i="6"/>
  <c r="B77" i="6"/>
  <c r="I76" i="6"/>
  <c r="B78" i="6" l="1"/>
  <c r="G77" i="6"/>
  <c r="H77" i="6"/>
  <c r="J77" i="6"/>
  <c r="F77" i="6"/>
  <c r="I77" i="6"/>
  <c r="J78" i="6" l="1"/>
  <c r="F78" i="6"/>
  <c r="H78" i="6"/>
  <c r="B79" i="6"/>
  <c r="G78" i="6"/>
  <c r="I78" i="6"/>
  <c r="B80" i="6" l="1"/>
  <c r="G79" i="6"/>
  <c r="H79" i="6"/>
  <c r="J79" i="6"/>
  <c r="F79" i="6"/>
  <c r="I79" i="6"/>
  <c r="H80" i="6" l="1"/>
  <c r="J80" i="6"/>
  <c r="F80" i="6"/>
  <c r="G80" i="6"/>
  <c r="B81" i="6"/>
  <c r="I80" i="6"/>
  <c r="B82" i="6" l="1"/>
  <c r="G81" i="6"/>
  <c r="H81" i="6"/>
  <c r="J81" i="6"/>
  <c r="F81" i="6"/>
  <c r="I81" i="6"/>
  <c r="J82" i="6" l="1"/>
  <c r="F82" i="6"/>
  <c r="H82" i="6"/>
  <c r="B83" i="6"/>
  <c r="G82" i="6"/>
  <c r="I82" i="6"/>
  <c r="B84" i="6" l="1"/>
  <c r="G83" i="6"/>
  <c r="H83" i="6"/>
  <c r="J83" i="6"/>
  <c r="F83" i="6"/>
  <c r="I83" i="6"/>
  <c r="H84" i="6" l="1"/>
  <c r="J84" i="6"/>
  <c r="F84" i="6"/>
  <c r="G84" i="6"/>
  <c r="B85" i="6"/>
  <c r="I84" i="6"/>
  <c r="B86" i="6" l="1"/>
  <c r="G85" i="6"/>
  <c r="H85" i="6"/>
  <c r="J85" i="6"/>
  <c r="F85" i="6"/>
  <c r="I85" i="6"/>
  <c r="J86" i="6" l="1"/>
  <c r="F86" i="6"/>
  <c r="H86" i="6"/>
  <c r="B87" i="6"/>
  <c r="G86" i="6"/>
  <c r="I86" i="6"/>
  <c r="B88" i="6" l="1"/>
  <c r="G87" i="6"/>
  <c r="H87" i="6"/>
  <c r="J87" i="6"/>
  <c r="F87" i="6"/>
  <c r="I87" i="6"/>
  <c r="H88" i="6" l="1"/>
  <c r="J88" i="6"/>
  <c r="F88" i="6"/>
  <c r="G88" i="6"/>
  <c r="B89" i="6"/>
  <c r="I88" i="6"/>
  <c r="B90" i="6" l="1"/>
  <c r="G89" i="6"/>
  <c r="H89" i="6"/>
  <c r="J89" i="6"/>
  <c r="F89" i="6"/>
  <c r="I89" i="6"/>
  <c r="J90" i="6" l="1"/>
  <c r="F90" i="6"/>
  <c r="H90" i="6"/>
  <c r="B91" i="6"/>
  <c r="G90" i="6"/>
  <c r="I90" i="6"/>
  <c r="B92" i="6" l="1"/>
  <c r="G91" i="6"/>
  <c r="J91" i="6"/>
  <c r="H91" i="6"/>
  <c r="F91" i="6"/>
  <c r="I91" i="6"/>
  <c r="H92" i="6" l="1"/>
  <c r="J92" i="6"/>
  <c r="F92" i="6"/>
  <c r="B93" i="6"/>
  <c r="G92" i="6"/>
  <c r="I92" i="6"/>
  <c r="B94" i="6" l="1"/>
  <c r="G93" i="6"/>
  <c r="J93" i="6"/>
  <c r="H93" i="6"/>
  <c r="F93" i="6"/>
  <c r="I93" i="6"/>
  <c r="J94" i="6" l="1"/>
  <c r="F94" i="6"/>
  <c r="H94" i="6"/>
  <c r="B95" i="6"/>
  <c r="G94" i="6"/>
  <c r="I94" i="6"/>
  <c r="B96" i="6" l="1"/>
  <c r="G95" i="6"/>
  <c r="J95" i="6"/>
  <c r="H95" i="6"/>
  <c r="F95" i="6"/>
  <c r="I95" i="6"/>
  <c r="H96" i="6" l="1"/>
  <c r="B97" i="6"/>
  <c r="G96" i="6"/>
  <c r="J96" i="6"/>
  <c r="F96" i="6"/>
  <c r="I96" i="6"/>
  <c r="H97" i="6" l="1"/>
  <c r="B98" i="6"/>
  <c r="G97" i="6"/>
  <c r="J97" i="6"/>
  <c r="F97" i="6"/>
  <c r="I97" i="6"/>
  <c r="J98" i="6" l="1"/>
  <c r="F98" i="6"/>
  <c r="H98" i="6"/>
  <c r="B99" i="6"/>
  <c r="G98" i="6"/>
  <c r="I98" i="6"/>
  <c r="B100" i="6" l="1"/>
  <c r="G99" i="6"/>
  <c r="J99" i="6"/>
  <c r="F99" i="6"/>
  <c r="H99" i="6"/>
  <c r="I99" i="6"/>
  <c r="H100" i="6" l="1"/>
  <c r="B101" i="6"/>
  <c r="G100" i="6"/>
  <c r="J100" i="6"/>
  <c r="F100" i="6"/>
  <c r="I100" i="6"/>
  <c r="H101" i="6" l="1"/>
  <c r="B102" i="6"/>
  <c r="G101" i="6"/>
  <c r="J101" i="6"/>
  <c r="F101" i="6"/>
  <c r="I101" i="6"/>
  <c r="J102" i="6" l="1"/>
  <c r="F102" i="6"/>
  <c r="H102" i="6"/>
  <c r="G102" i="6"/>
  <c r="B103" i="6"/>
  <c r="I102" i="6"/>
  <c r="B104" i="6" l="1"/>
  <c r="G103" i="6"/>
  <c r="J103" i="6"/>
  <c r="F103" i="6"/>
  <c r="H103" i="6"/>
  <c r="I103" i="6"/>
  <c r="H104" i="6" l="1"/>
  <c r="B105" i="6"/>
  <c r="G104" i="6"/>
  <c r="J104" i="6"/>
  <c r="F104" i="6"/>
  <c r="I104" i="6"/>
  <c r="H105" i="6" l="1"/>
  <c r="B106" i="6"/>
  <c r="G105" i="6"/>
  <c r="J105" i="6"/>
  <c r="F105" i="6"/>
  <c r="I105" i="6"/>
  <c r="J106" i="6" l="1"/>
  <c r="F106" i="6"/>
  <c r="H106" i="6"/>
  <c r="B107" i="6"/>
  <c r="G106" i="6"/>
  <c r="I106" i="6"/>
  <c r="B108" i="6" l="1"/>
  <c r="G107" i="6"/>
  <c r="J107" i="6"/>
  <c r="F107" i="6"/>
  <c r="H107" i="6"/>
  <c r="I107" i="6"/>
  <c r="H108" i="6" l="1"/>
  <c r="B109" i="6"/>
  <c r="G108" i="6"/>
  <c r="J108" i="6"/>
  <c r="F108" i="6"/>
  <c r="I108" i="6"/>
  <c r="H109" i="6" l="1"/>
  <c r="B110" i="6"/>
  <c r="G109" i="6"/>
  <c r="J109" i="6"/>
  <c r="F109" i="6"/>
  <c r="I109" i="6"/>
  <c r="J110" i="6" l="1"/>
  <c r="F110" i="6"/>
  <c r="H110" i="6"/>
  <c r="G110" i="6"/>
  <c r="B111" i="6"/>
  <c r="I110" i="6"/>
  <c r="B112" i="6" l="1"/>
  <c r="G111" i="6"/>
  <c r="J111" i="6"/>
  <c r="F111" i="6"/>
  <c r="H111" i="6"/>
  <c r="I111" i="6"/>
  <c r="H112" i="6" l="1"/>
  <c r="B113" i="6"/>
  <c r="G112" i="6"/>
  <c r="J112" i="6"/>
  <c r="F112" i="6"/>
  <c r="I112" i="6"/>
  <c r="H113" i="6" l="1"/>
  <c r="B114" i="6"/>
  <c r="G113" i="6"/>
  <c r="J113" i="6"/>
  <c r="F113" i="6"/>
  <c r="I113" i="6"/>
  <c r="J114" i="6" l="1"/>
  <c r="F114" i="6"/>
  <c r="H114" i="6"/>
  <c r="B115" i="6"/>
  <c r="G114" i="6"/>
  <c r="I114" i="6"/>
  <c r="B116" i="6" l="1"/>
  <c r="G115" i="6"/>
  <c r="J115" i="6"/>
  <c r="F115" i="6"/>
  <c r="H115" i="6"/>
  <c r="I115" i="6"/>
  <c r="H116" i="6" l="1"/>
  <c r="B117" i="6"/>
  <c r="G116" i="6"/>
  <c r="J116" i="6"/>
  <c r="F116" i="6"/>
  <c r="I116" i="6"/>
  <c r="H117" i="6" l="1"/>
  <c r="B118" i="6"/>
  <c r="G117" i="6"/>
  <c r="J117" i="6"/>
  <c r="F117" i="6"/>
  <c r="I117" i="6"/>
  <c r="J118" i="6" l="1"/>
  <c r="F118" i="6"/>
  <c r="H118" i="6"/>
  <c r="G118" i="6"/>
  <c r="B119" i="6"/>
  <c r="I118" i="6"/>
  <c r="B120" i="6" l="1"/>
  <c r="G119" i="6"/>
  <c r="J119" i="6"/>
  <c r="F119" i="6"/>
  <c r="H119" i="6"/>
  <c r="I119" i="6"/>
  <c r="H120" i="6" l="1"/>
  <c r="B121" i="6"/>
  <c r="G120" i="6"/>
  <c r="J120" i="6"/>
  <c r="F120" i="6"/>
  <c r="I120" i="6"/>
  <c r="H121" i="6" l="1"/>
  <c r="B122" i="6"/>
  <c r="G121" i="6"/>
  <c r="J121" i="6"/>
  <c r="F121" i="6"/>
  <c r="I121" i="6"/>
  <c r="J122" i="6" l="1"/>
  <c r="F122" i="6"/>
  <c r="H122" i="6"/>
  <c r="B123" i="6"/>
  <c r="G122" i="6"/>
  <c r="I122" i="6"/>
  <c r="B124" i="6" l="1"/>
  <c r="G123" i="6"/>
  <c r="J123" i="6"/>
  <c r="F123" i="6"/>
  <c r="H123" i="6"/>
  <c r="I123" i="6"/>
  <c r="H124" i="6" l="1"/>
  <c r="B125" i="6"/>
  <c r="G124" i="6"/>
  <c r="J124" i="6"/>
  <c r="F124" i="6"/>
  <c r="I124" i="6"/>
  <c r="H125" i="6" l="1"/>
  <c r="B126" i="6"/>
  <c r="G125" i="6"/>
  <c r="J125" i="6"/>
  <c r="F125" i="6"/>
  <c r="I125" i="6"/>
  <c r="J126" i="6" l="1"/>
  <c r="F126" i="6"/>
  <c r="H126" i="6"/>
  <c r="G126" i="6"/>
  <c r="B127" i="6"/>
  <c r="I126" i="6"/>
  <c r="B128" i="6" l="1"/>
  <c r="G127" i="6"/>
  <c r="J127" i="6"/>
  <c r="F127" i="6"/>
  <c r="H127" i="6"/>
  <c r="I127" i="6"/>
  <c r="H128" i="6" l="1"/>
  <c r="B129" i="6"/>
  <c r="G128" i="6"/>
  <c r="J128" i="6"/>
  <c r="F128" i="6"/>
  <c r="I128" i="6"/>
  <c r="H129" i="6" l="1"/>
  <c r="B130" i="6"/>
  <c r="G129" i="6"/>
  <c r="J129" i="6"/>
  <c r="F129" i="6"/>
  <c r="I129" i="6"/>
  <c r="J130" i="6" l="1"/>
  <c r="F130" i="6"/>
  <c r="H130" i="6"/>
  <c r="G130" i="6"/>
  <c r="I130" i="6"/>
  <c r="I131" i="6" s="1"/>
  <c r="G131" i="6" l="1"/>
  <c r="G135" i="6"/>
  <c r="G136" i="6" s="1"/>
  <c r="G134" i="6" s="1"/>
  <c r="D3" i="9" l="1"/>
  <c r="J11" i="6"/>
  <c r="E3" i="9" l="1"/>
  <c r="D21" i="9"/>
  <c r="E21" i="9" s="1"/>
  <c r="E23" i="9" s="1"/>
  <c r="E24" i="9" s="1"/>
  <c r="F24" i="9" s="1"/>
  <c r="E5" i="9"/>
  <c r="E11" i="9"/>
  <c r="E9" i="9"/>
  <c r="E10" i="9" s="1"/>
  <c r="G132" i="6"/>
  <c r="J12" i="6"/>
  <c r="J13" i="6"/>
  <c r="J14" i="6"/>
  <c r="J15" i="6"/>
  <c r="J16" i="6"/>
  <c r="J17" i="6"/>
  <c r="J18" i="6"/>
  <c r="J19" i="6"/>
  <c r="J20" i="6"/>
  <c r="B139" i="6" l="1"/>
  <c r="G143" i="6"/>
  <c r="J143" i="6" l="1"/>
  <c r="G144" i="6"/>
  <c r="J14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C7" authorId="0" shapeId="0" xr:uid="{00000000-0006-0000-0200-000001000000}">
      <text>
        <r>
          <rPr>
            <b/>
            <sz val="9"/>
            <color indexed="81"/>
            <rFont val="Tahoma"/>
            <family val="2"/>
          </rPr>
          <t xml:space="preserve">Indtast investeringshorisonten i år </t>
        </r>
      </text>
    </comment>
    <comment ref="C8" authorId="0" shapeId="0" xr:uid="{00000000-0006-0000-0200-000002000000}">
      <text>
        <r>
          <rPr>
            <b/>
            <sz val="16"/>
            <color indexed="81"/>
            <rFont val="Tahoma"/>
            <family val="2"/>
          </rPr>
          <t>Indtast kalkulationsrenten. Kalkulationsrenten er den rente som investor kræver at investeringen skal give i forrentning. Hvis der er stor risiko ved investeringen skal renten være høj. Der er flere metoder til at fastsætte en passende rente:
1. Brug kravet til afkastningsgrad
2. Brug WACC, Weighted avereage cost of capital
3. Benchmark med tilsvarende investeringer (The pure approch) 
4. Låne rente + risikotillæg
5. Risikofri rente + risikotillæg</t>
        </r>
      </text>
    </comment>
    <comment ref="E9" authorId="0" shapeId="0" xr:uid="{00000000-0006-0000-0200-000003000000}">
      <text>
        <r>
          <rPr>
            <b/>
            <sz val="9"/>
            <color indexed="81"/>
            <rFont val="Tahoma"/>
            <family val="2"/>
          </rPr>
          <t>Indbetalinger minus udbetalinger. Dette kaldes også betalingsstrømmen</t>
        </r>
      </text>
    </comment>
    <comment ref="B20" authorId="0" shapeId="0" xr:uid="{00000000-0006-0000-0200-000004000000}">
      <text>
        <r>
          <rPr>
            <b/>
            <sz val="11"/>
            <color indexed="81"/>
            <rFont val="Tahoma"/>
            <family val="2"/>
          </rPr>
          <t xml:space="preserve">Hvis investeringen løber mere end 10 år kan række 16 og 127 markeres, derefter højreklikkes og man vælger vis. Arket kan håndtere investeringer på optil 120 år/terminer Det kan f.eks. være 120 måneder (10 år), så skal du selvfølgelige anvende en månedlig rente.
</t>
        </r>
      </text>
    </comment>
    <comment ref="G131" authorId="0" shapeId="0" xr:uid="{00000000-0006-0000-0200-000005000000}">
      <text>
        <r>
          <rPr>
            <b/>
            <sz val="16"/>
            <color indexed="81"/>
            <rFont val="Tahoma"/>
            <family val="2"/>
          </rPr>
          <t xml:space="preserve">NPV = Net present value, kapitalværdimetoden eller nutidsværdimetoden er synonymer. Cash flowet er tilbageført til nutid og lagt sammen. Man må kun lægge penge sammen når de er i samme tid. Nutid er defineret som tid 0. Nutidsværdien skal være = eller  større end 0 før at investeringen er rentabel. Man vælger kun investeringer hvor nutidsværdien er 0 eller positiv. Pengene er fiktive - de er jo ikke i nutid men kommer ind i løbetiden af investeringsperioden. Investor kan altså ikke få pengene nu! Det er blot for at vurdere om investeringen er rentabel.
</t>
        </r>
        <r>
          <rPr>
            <b/>
            <sz val="9"/>
            <color indexed="81"/>
            <rFont val="Tahoma"/>
            <family val="2"/>
          </rPr>
          <t xml:space="preserve">
</t>
        </r>
      </text>
    </comment>
    <comment ref="G132" authorId="0" shapeId="0" xr:uid="{00000000-0006-0000-0200-000006000000}">
      <text>
        <r>
          <rPr>
            <sz val="20"/>
            <color indexed="81"/>
            <rFont val="Arial"/>
            <family val="2"/>
          </rPr>
          <t>Annuitetsmetoden er nutidsværdimetoden /NPV omregnet til en annuitet. (samme beløb pr. år) Beløbet skal være 0 eller større. Hvis positiv er det årets overskud, hvis negativ er det årets underskud. Annuitetsmetoden kan anvendes til at beregne hvor meget det årlige overskud kan falde før investeringen er rentabel.</t>
        </r>
      </text>
    </comment>
    <comment ref="G133" authorId="0" shapeId="0" xr:uid="{00000000-0006-0000-0200-000007000000}">
      <text>
        <r>
          <rPr>
            <sz val="20"/>
            <color indexed="81"/>
            <rFont val="Arial"/>
            <family val="2"/>
          </rPr>
          <t>Den interne rente skal være ligmed eller større end kalkulationsrenten før investeringen er rentabel. Den interne rente viser den "rigtige" rente som investeringen giver. Hvis det var et lån bruger vi begrebet effektiv rente eller ÅOP.</t>
        </r>
      </text>
    </comment>
    <comment ref="G134" authorId="0" shapeId="0" xr:uid="{00000000-0006-0000-0200-000008000000}">
      <text>
        <r>
          <rPr>
            <sz val="18"/>
            <color indexed="81"/>
            <rFont val="Arial"/>
            <family val="2"/>
          </rPr>
          <t>Tilbagebetalingstiden viser hvor lang tid der skal gå før investeringen er rentabel. Den skal altid rundes på til nærmeste hele år. Pay back time, kaldes også break-even i tid. For at investeringen er rentabel pay-back time være lavere end investeringshorisonten.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F3" authorId="0" shapeId="0" xr:uid="{70475300-7240-4C4A-8BE9-890577850F98}">
      <text>
        <r>
          <rPr>
            <sz val="9"/>
            <color indexed="81"/>
            <rFont val="Tahoma"/>
            <charset val="1"/>
          </rPr>
          <t xml:space="preserve">Betaværdien er udregnet som kovariansen mellem Ambu og OMXC25 divideret med variansen for OMXC25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A3" authorId="0" shapeId="0" xr:uid="{00000000-0006-0000-0500-000001000000}">
      <text>
        <r>
          <rPr>
            <sz val="9"/>
            <color indexed="81"/>
            <rFont val="Tahoma"/>
            <family val="2"/>
          </rPr>
          <t xml:space="preserve">R=Det forventede afkast. Det er den rente som skal indsættes i WACC som EKF (egenkapitalens forrentning). Kan også udtrykkes som kravet til forrentning på den "aktie" som man vil købe.
</t>
        </r>
      </text>
    </comment>
    <comment ref="D3" authorId="0" shapeId="0" xr:uid="{00000000-0006-0000-0500-000002000000}">
      <text>
        <r>
          <rPr>
            <sz val="9"/>
            <color indexed="81"/>
            <rFont val="Tahoma"/>
            <family val="2"/>
          </rPr>
          <t>R</t>
        </r>
        <r>
          <rPr>
            <vertAlign val="subscript"/>
            <sz val="9"/>
            <color indexed="81"/>
            <rFont val="Tahoma"/>
            <family val="2"/>
          </rPr>
          <t>m</t>
        </r>
        <r>
          <rPr>
            <sz val="9"/>
            <color indexed="81"/>
            <rFont val="Tahoma"/>
            <family val="2"/>
          </rPr>
          <t xml:space="preserve">= Markedsrenten /markedsafkastet.
</t>
        </r>
      </text>
    </comment>
    <comment ref="F3" authorId="0" shapeId="0" xr:uid="{00000000-0006-0000-0500-000003000000}">
      <text>
        <r>
          <rPr>
            <sz val="9"/>
            <color indexed="81"/>
            <rFont val="Tahoma"/>
            <family val="2"/>
          </rPr>
          <t>R</t>
        </r>
        <r>
          <rPr>
            <vertAlign val="subscript"/>
            <sz val="9"/>
            <color indexed="81"/>
            <rFont val="Tahoma"/>
            <family val="2"/>
          </rPr>
          <t>f</t>
        </r>
        <r>
          <rPr>
            <sz val="9"/>
            <color indexed="81"/>
            <rFont val="Tahoma"/>
            <family val="2"/>
          </rPr>
          <t xml:space="preserve">= Den risikofri rente, normalt renten på en statsobligation. 
Er ca. 
3-4% (gennem de sidste 20 år.)
</t>
        </r>
      </text>
    </comment>
    <comment ref="I3" authorId="0" shapeId="0" xr:uid="{00000000-0006-0000-0500-000004000000}">
      <text>
        <r>
          <rPr>
            <sz val="9"/>
            <color indexed="81"/>
            <rFont val="Calibri"/>
            <family val="2"/>
          </rPr>
          <t>β=Beta-værdien som er et "risikomål".</t>
        </r>
        <r>
          <rPr>
            <sz val="9"/>
            <color indexed="81"/>
            <rFont val="Tahoma"/>
            <family val="2"/>
          </rPr>
          <t xml:space="preserve">
Siger noget om, hvor risikofyldt en aktie er. En høj betaværdi betyder, at kursen er meget følsom over for udsving på markedet generelt. Betaværdier over 1 betyder, at aktien vil reagere kraftigere end markedet, når markedet stiger eller falder. Betaværdier er under 1 betyder, at aktien reagerer mindre kraftigt end markedet. Generelt siger man, at aktier med en betaværdi over 1,3 har en høj risiko, mens aktier med en betaværdi under 0,8 har en lav risiko.
Eksempel:
Markedet falder 10 procent. En aktie med en betaværdi på 1,4 vil i det tilfælde falde med 14 procent. En aktie med en betaværdi på 0,7 vil kun falde syv procent
</t>
        </r>
      </text>
    </comment>
  </commentList>
</comments>
</file>

<file path=xl/sharedStrings.xml><?xml version="1.0" encoding="utf-8"?>
<sst xmlns="http://schemas.openxmlformats.org/spreadsheetml/2006/main" count="150" uniqueCount="110">
  <si>
    <t>Den interne rente (IRR)</t>
  </si>
  <si>
    <t>Tilbagebetalingstiden i år (pay -back)</t>
  </si>
  <si>
    <t>år</t>
  </si>
  <si>
    <t>rente</t>
  </si>
  <si>
    <t>Tid / År</t>
  </si>
  <si>
    <t>Indbetalinger</t>
  </si>
  <si>
    <t>Udbetalinger</t>
  </si>
  <si>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</si>
  <si>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r>
      <t>Diskonteringsfaktoren Rentetabel 2  (1+r)</t>
    </r>
    <r>
      <rPr>
        <b/>
        <vertAlign val="superscript"/>
        <sz val="12"/>
        <rFont val="Arial"/>
        <family val="2"/>
      </rPr>
      <t>-n</t>
    </r>
  </si>
  <si>
    <r>
      <t>Diskonteringsfaktoren   (1+r)</t>
    </r>
    <r>
      <rPr>
        <b/>
        <vertAlign val="superscript"/>
        <sz val="12"/>
        <rFont val="Arial"/>
        <family val="2"/>
      </rPr>
      <t xml:space="preserve">-n </t>
    </r>
    <r>
      <rPr>
        <b/>
        <sz val="12"/>
        <rFont val="Arial"/>
        <family val="2"/>
      </rPr>
      <t>ved IRR</t>
    </r>
  </si>
  <si>
    <t>Kommentarer:</t>
  </si>
  <si>
    <t>Annuitetsmetoden (Det årlige resultat)/PMT</t>
  </si>
  <si>
    <t>nutidsværdi af alle terminer (fra termin/år 1 til termin 120)</t>
  </si>
  <si>
    <t>Nutidsværdi omregnet til en annuitet (for at tilbagebetalingstiden kan udregnes)</t>
  </si>
  <si>
    <r>
      <t xml:space="preserve">Nutidsværdi </t>
    </r>
    <r>
      <rPr>
        <b/>
        <vertAlign val="superscript"/>
        <sz val="12"/>
        <rFont val="Arial"/>
        <family val="2"/>
      </rPr>
      <t xml:space="preserve"> Diskonteringsfaktoren gange     Net cash-flow</t>
    </r>
  </si>
  <si>
    <t>Nutidsværdimetoden, kapitalværdimetoden, NPV</t>
  </si>
  <si>
    <t xml:space="preserve">Net Cash-Flow </t>
  </si>
  <si>
    <t>Aktiekurs</t>
  </si>
  <si>
    <t>finansielle omkostninger</t>
  </si>
  <si>
    <t>-</t>
  </si>
  <si>
    <t>Soliditetsgrad</t>
  </si>
  <si>
    <t>Gældsrente</t>
  </si>
  <si>
    <t>Gæld</t>
  </si>
  <si>
    <t>WACC</t>
  </si>
  <si>
    <t>EKF</t>
  </si>
  <si>
    <t>Ambu A/S laver produkter til sundhedsindustrien og overvejer om de skal tage lån til den fortsatte udvikling</t>
  </si>
  <si>
    <t>Vi ser derfor på hvor meget de skal investere med egenkapital og gæld via WACC, som er de vægtede gennemsnitlige kapitalomkostninger</t>
  </si>
  <si>
    <t>Vi kigger herefter på hvordan det kommer til at påvirke hele virksomheden</t>
  </si>
  <si>
    <t>Er det posivt eller negativt?</t>
  </si>
  <si>
    <t>Positivt: fordi de har en meget høj soliditetsgrad og lav gearing</t>
  </si>
  <si>
    <t>Derudover tjener de også penge på deres gæld, som kan ses via</t>
  </si>
  <si>
    <t>rentemarginalen.</t>
  </si>
  <si>
    <t>AG og EFK stiger også, så alt i alt, vil det være godt med en højere gæld</t>
  </si>
  <si>
    <t>Hvordan vil det påvirke Ambus aktier?</t>
  </si>
  <si>
    <t>Udregning af WACC, markedsværdier</t>
  </si>
  <si>
    <t>=</t>
  </si>
  <si>
    <t>E</t>
  </si>
  <si>
    <t>*</t>
  </si>
  <si>
    <t>+</t>
  </si>
  <si>
    <t>GR</t>
  </si>
  <si>
    <t>(</t>
  </si>
  <si>
    <t>Skat</t>
  </si>
  <si>
    <t>)</t>
  </si>
  <si>
    <t>V</t>
  </si>
  <si>
    <t>Værdier indsættes:</t>
  </si>
  <si>
    <t xml:space="preserve">eller </t>
  </si>
  <si>
    <t>Virksomhed:</t>
  </si>
  <si>
    <t>Beregning af forventede afkast ud fra CAPM:</t>
  </si>
  <si>
    <t>R</t>
  </si>
  <si>
    <r>
      <t>R</t>
    </r>
    <r>
      <rPr>
        <vertAlign val="subscript"/>
        <sz val="20"/>
        <color theme="1"/>
        <rFont val="Calibri"/>
        <family val="2"/>
        <scheme val="minor"/>
      </rPr>
      <t>m</t>
    </r>
  </si>
  <si>
    <r>
      <t>R</t>
    </r>
    <r>
      <rPr>
        <vertAlign val="subscript"/>
        <sz val="20"/>
        <color theme="1"/>
        <rFont val="Calibri"/>
        <family val="2"/>
        <scheme val="minor"/>
      </rPr>
      <t>f</t>
    </r>
  </si>
  <si>
    <t>β</t>
  </si>
  <si>
    <t>AMBU</t>
  </si>
  <si>
    <t>Effektiv rente af statsobligationer efter land og tid</t>
  </si>
  <si>
    <t>Enhed: pct. pro anno</t>
  </si>
  <si>
    <t>2007</t>
  </si>
  <si>
    <t>2008</t>
  </si>
  <si>
    <t>2009</t>
  </si>
  <si>
    <t>2010</t>
  </si>
  <si>
    <t>2011</t>
  </si>
  <si>
    <t>2012</t>
  </si>
  <si>
    <t>2013</t>
  </si>
  <si>
    <t>2014</t>
  </si>
  <si>
    <t>2015</t>
  </si>
  <si>
    <t>2016</t>
  </si>
  <si>
    <t>2017</t>
  </si>
  <si>
    <t>Danmark</t>
  </si>
  <si>
    <t xml:space="preserve">Kilde: OECD. </t>
  </si>
  <si>
    <t>https://www.statistikbanken.dk/statbank5a/SelectVarVal/saveselections.asp</t>
  </si>
  <si>
    <t xml:space="preserve">Firma: </t>
  </si>
  <si>
    <t>OMXC25</t>
  </si>
  <si>
    <t>Closing price</t>
  </si>
  <si>
    <t>Afkast/return</t>
  </si>
  <si>
    <t>Betaværdi 2 år</t>
  </si>
  <si>
    <t>Betaværdi 1 år</t>
  </si>
  <si>
    <t>Gældsætningsgrad</t>
  </si>
  <si>
    <t xml:space="preserve">WACC er lavest ved en soliditet på 50/50 (11,5%) </t>
  </si>
  <si>
    <t>gennemsnit 10 år</t>
  </si>
  <si>
    <t>Afkast</t>
  </si>
  <si>
    <t>dato:</t>
  </si>
  <si>
    <t>procent</t>
  </si>
  <si>
    <t>10 år</t>
  </si>
  <si>
    <t>g.snit</t>
  </si>
  <si>
    <r>
      <t>MSCI</t>
    </r>
    <r>
      <rPr>
        <sz val="10"/>
        <color rgb="FF4D5156"/>
        <rFont val="Arial"/>
        <family val="2"/>
      </rPr>
      <t> står for Morgan Stanley Capital International</t>
    </r>
  </si>
  <si>
    <t>Egenkapital, markedsværdi</t>
  </si>
  <si>
    <t>Gældsforpligtigelser, markedsværdi</t>
  </si>
  <si>
    <t>Aktiver, Markedsværdi</t>
  </si>
  <si>
    <t>Gearing, gange</t>
  </si>
  <si>
    <t>Resultat før renter</t>
  </si>
  <si>
    <t>Resultat efter renter</t>
  </si>
  <si>
    <t>Finansiering af investering</t>
  </si>
  <si>
    <t>Ny værdier</t>
  </si>
  <si>
    <t>Uden ekstra lån 2017</t>
  </si>
  <si>
    <t>Forudsætninger:</t>
  </si>
  <si>
    <t>Investering i ny fabrik i Kina</t>
  </si>
  <si>
    <t>Årlig indtjening</t>
  </si>
  <si>
    <t>Scrapværdi</t>
  </si>
  <si>
    <t>Levetid</t>
  </si>
  <si>
    <t>Egenkapital, finansiering</t>
  </si>
  <si>
    <t>Fremmedkapital, finansiering</t>
  </si>
  <si>
    <t>Nutidsværdi</t>
  </si>
  <si>
    <t>Investering/ IRR</t>
  </si>
  <si>
    <t>Markedsværdi før investeringen</t>
  </si>
  <si>
    <t>antal aktier</t>
  </si>
  <si>
    <t>Stigning i aktiekurs kr. / procent</t>
  </si>
  <si>
    <t>Data fra regnskab og Nasdaqomxnordic.com</t>
  </si>
  <si>
    <t>Følsomheden i de årlige indbetalinger:</t>
  </si>
  <si>
    <t>årlige indbetalinger indregnet</t>
  </si>
  <si>
    <t>Overskud ifølge annuitetsmetoden</t>
  </si>
  <si>
    <t>Minimum årlig indbetaling før investeringen er rentabel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</si>
</sst>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k_r_._-;\-* #,##0.00\ _k_r_._-;_-* &quot;-&quot;??\ _k_r_._-;_-@_-"/>
    <numFmt numFmtId="164" formatCode="_ * #,##0.00_ ;_ * \-#,##0.00_ ;_ * &quot;-&quot;??_ ;_ @_ "/>
    <numFmt numFmtId="165" formatCode="&quot;kr&quot;\ #,##0.00_);[Red]\(&quot;kr&quot;\ #,##0.00\)"/>
    <numFmt numFmtId="166" formatCode="#,##0.00000"/>
    <numFmt numFmtId="167" formatCode="_ * #,##0_ ;_ * \-#,##0_ ;_ * &quot;-&quot;??_ ;_ @_ "/>
    <numFmt numFmtId="168" formatCode="0.0000%"/>
    <numFmt numFmtId="170" formatCode="0.0%"/>
    <numFmt numFmtId="171" formatCode="0.000"/>
    <numFmt numFmtId="172" formatCode="0.0000"/>
    <numFmt numFmtId="173" formatCode="0.0"/>
    <numFmt numFmtId="175" formatCode="_-* #,##0\ _k_r_._-;\-* #,##0\ _k_r_._-;_-* &quot;-&quot;??\ _k_r_._-;_-@_-"/>
    <numFmt numFmtId="179" formatCode="_-* #,##0.0\ _k_r_._-;\-* #,##0.0\ _k_r_._-;_-* &quot;-&quot;??\ _k_r_._-;_-@_-"/>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12"/>
      <name val="Arial"/>
      <family val="2"/>
    </font>
    <font>
      <b/>
      <sz val="12"/>
      <name val="Arial"/>
      <family val="2"/>
    </font>
    <font>
      <b/>
      <vertAlign val="superscript"/>
      <sz val="12"/>
      <name val="Arial"/>
      <family val="2"/>
    </font>
    <font>
      <sz val="14"/>
      <color indexed="13"/>
      <name val="Arial"/>
      <family val="2"/>
    </font>
    <font>
      <sz val="14"/>
      <name val="Arial"/>
      <family val="2"/>
    </font>
    <font>
      <b/>
      <sz val="9"/>
      <color indexed="81"/>
      <name val="Tahoma"/>
      <family val="2"/>
    </font>
    <font>
      <b/>
      <sz val="16"/>
      <color indexed="81"/>
      <name val="Tahoma"/>
      <family val="2"/>
    </font>
    <font>
      <b/>
      <sz val="11"/>
      <color indexed="81"/>
      <name val="Tahoma"/>
      <family val="2"/>
    </font>
    <font>
      <sz val="18"/>
      <color indexed="81"/>
      <name val="Arial"/>
      <family val="2"/>
    </font>
    <font>
      <sz val="20"/>
      <color indexed="81"/>
      <name val="Arial"/>
      <family val="2"/>
    </font>
    <font>
      <sz val="10"/>
      <name val="Arial"/>
      <family val="2"/>
    </font>
    <font>
      <sz val="18"/>
      <name val="Arial"/>
      <family val="2"/>
    </font>
    <font>
      <sz val="20"/>
      <name val="Arial"/>
      <family val="2"/>
    </font>
    <font>
      <sz val="11"/>
      <color rgb="FF000000"/>
      <name val="Calibri"/>
      <family val="2"/>
    </font>
    <font>
      <b/>
      <sz val="11"/>
      <color rgb="FF000000"/>
      <name val="Calibri"/>
      <family val="2"/>
    </font>
    <font>
      <b/>
      <u/>
      <sz val="11"/>
      <color rgb="FF000000"/>
      <name val="Calibri"/>
      <family val="2"/>
    </font>
    <font>
      <sz val="20"/>
      <color theme="1"/>
      <name val="Calibri"/>
      <family val="2"/>
      <scheme val="minor"/>
    </font>
    <font>
      <sz val="18"/>
      <color theme="1"/>
      <name val="Calibri"/>
      <family val="2"/>
      <scheme val="minor"/>
    </font>
    <font>
      <vertAlign val="subscript"/>
      <sz val="20"/>
      <color theme="1"/>
      <name val="Calibri"/>
      <family val="2"/>
      <scheme val="minor"/>
    </font>
    <font>
      <sz val="20"/>
      <color theme="1"/>
      <name val="Calibri"/>
      <family val="2"/>
    </font>
    <font>
      <sz val="14"/>
      <color theme="1"/>
      <name val="Calibri"/>
      <family val="2"/>
      <scheme val="minor"/>
    </font>
    <font>
      <sz val="9"/>
      <color indexed="81"/>
      <name val="Tahoma"/>
      <family val="2"/>
    </font>
    <font>
      <vertAlign val="subscript"/>
      <sz val="9"/>
      <color indexed="81"/>
      <name val="Tahoma"/>
      <family val="2"/>
    </font>
    <font>
      <sz val="9"/>
      <color indexed="81"/>
      <name val="Calibri"/>
      <family val="2"/>
    </font>
    <font>
      <b/>
      <sz val="13"/>
      <color rgb="FF000000"/>
      <name val="Calibri"/>
      <family val="2"/>
    </font>
    <font>
      <i/>
      <sz val="11"/>
      <color rgb="FF000000"/>
      <name val="Calibri"/>
      <family val="2"/>
    </font>
    <font>
      <sz val="9"/>
      <color indexed="81"/>
      <name val="Tahoma"/>
      <charset val="1"/>
    </font>
    <font>
      <b/>
      <sz val="10"/>
      <color rgb="FF5F6368"/>
      <name val="Arial"/>
      <family val="2"/>
    </font>
    <font>
      <sz val="10"/>
      <color rgb="FF4D5156"/>
      <name val="Arial"/>
      <family val="2"/>
    </font>
    <font>
      <b/>
      <sz val="14"/>
      <name val="Arial"/>
      <family val="2"/>
    </font>
    <font>
      <b/>
      <sz val="16"/>
      <color rgb="FF000000"/>
      <name val="Times New Roman"/>
      <family val="1"/>
    </font>
    <font>
      <sz val="16"/>
      <color rgb="FF000000"/>
      <name val="Times New Roman"/>
      <family val="1"/>
    </font>
    <font>
      <sz val="16"/>
      <name val="Times New Roman"/>
      <family val="1"/>
    </font>
    <font>
      <b/>
      <sz val="20"/>
      <color rgb="FF000000"/>
      <name val="Times New Roman"/>
      <family val="1"/>
    </font>
    <font>
      <b/>
      <sz val="26"/>
      <color rgb="FF000000"/>
      <name val="Times New Roman"/>
      <family val="1"/>
    </font>
    <font>
      <b/>
      <sz val="18"/>
      <color rgb="FF000000"/>
      <name val="Calibri"/>
      <family val="2"/>
    </font>
    <font>
      <sz val="18"/>
      <color rgb="FF000000"/>
      <name val="Calibri"/>
      <family val="2"/>
    </font>
    <font>
      <sz val="18"/>
      <color rgb="FFFF0000"/>
      <name val="Calibri"/>
      <family val="2"/>
    </font>
    <font>
      <b/>
      <u/>
      <sz val="18"/>
      <color rgb="FF000000"/>
      <name val="Calibri"/>
      <family val="2"/>
    </font>
    <font>
      <sz val="18"/>
      <name val="Times New Roman"/>
      <family val="1"/>
    </font>
    <font>
      <sz val="20"/>
      <name val="Times New Roman"/>
      <family val="1"/>
    </font>
    <font>
      <sz val="10"/>
      <name val="Times New Roman"/>
      <family val="1"/>
    </font>
    <font>
      <b/>
      <sz val="18"/>
      <name val="Arial"/>
      <family val="2"/>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s>
  <borders count="20">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7">
    <xf numFmtId="0" fontId="0" fillId="0" borderId="0"/>
    <xf numFmtId="9" fontId="4" fillId="0" borderId="0" applyFont="0" applyFill="0" applyBorder="0" applyAlignment="0" applyProtection="0"/>
    <xf numFmtId="43" fontId="16"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19" fillId="0" borderId="0" applyNumberFormat="0" applyBorder="0" applyAlignment="0"/>
  </cellStyleXfs>
  <cellXfs count="182">
    <xf numFmtId="0" fontId="0" fillId="0" borderId="0" xfId="0"/>
    <xf numFmtId="165" fontId="0" fillId="0" borderId="0" xfId="0" applyNumberFormat="1"/>
    <xf numFmtId="0" fontId="0" fillId="0" borderId="0" xfId="0" applyBorder="1"/>
    <xf numFmtId="9" fontId="0" fillId="0" borderId="0" xfId="0" applyNumberFormat="1"/>
    <xf numFmtId="0" fontId="5" fillId="0" borderId="0" xfId="0" applyFont="1"/>
    <xf numFmtId="0" fontId="7" fillId="0" borderId="0" xfId="0" applyFont="1"/>
    <xf numFmtId="0" fontId="7" fillId="0" borderId="7" xfId="0" applyFont="1" applyBorder="1" applyAlignment="1">
      <alignment wrapText="1"/>
    </xf>
    <xf numFmtId="0" fontId="7" fillId="2" borderId="8" xfId="0" applyFont="1" applyFill="1" applyBorder="1"/>
    <xf numFmtId="0" fontId="7" fillId="2" borderId="7" xfId="0" applyFont="1" applyFill="1" applyBorder="1"/>
    <xf numFmtId="0" fontId="7" fillId="0" borderId="8" xfId="0" applyFont="1" applyBorder="1" applyAlignment="1">
      <alignment wrapText="1"/>
    </xf>
    <xf numFmtId="0" fontId="5" fillId="0" borderId="9" xfId="0" applyFont="1" applyBorder="1"/>
    <xf numFmtId="4" fontId="5" fillId="0" borderId="10" xfId="0" applyNumberFormat="1" applyFont="1" applyBorder="1"/>
    <xf numFmtId="0" fontId="5" fillId="0" borderId="10" xfId="0" applyFont="1" applyBorder="1"/>
    <xf numFmtId="4" fontId="5" fillId="0" borderId="9" xfId="0" applyNumberFormat="1" applyFont="1" applyBorder="1"/>
    <xf numFmtId="0" fontId="5" fillId="0" borderId="11" xfId="0" applyFont="1" applyBorder="1"/>
    <xf numFmtId="4" fontId="5" fillId="0" borderId="11" xfId="0" applyNumberFormat="1" applyFont="1" applyBorder="1"/>
    <xf numFmtId="0" fontId="5" fillId="3" borderId="12" xfId="0" applyFont="1" applyFill="1" applyBorder="1"/>
    <xf numFmtId="10" fontId="5" fillId="3" borderId="8" xfId="0" applyNumberFormat="1" applyFont="1" applyFill="1" applyBorder="1"/>
    <xf numFmtId="4" fontId="0" fillId="0" borderId="0" xfId="0" applyNumberFormat="1"/>
    <xf numFmtId="0" fontId="5" fillId="3" borderId="2" xfId="0" applyFont="1" applyFill="1" applyBorder="1"/>
    <xf numFmtId="0" fontId="5" fillId="3" borderId="4" xfId="0" applyFont="1" applyFill="1" applyBorder="1"/>
    <xf numFmtId="0" fontId="5" fillId="3" borderId="13" xfId="0" applyFont="1" applyFill="1" applyBorder="1"/>
    <xf numFmtId="0" fontId="9" fillId="3" borderId="0" xfId="0" applyFont="1" applyFill="1" applyBorder="1"/>
    <xf numFmtId="4" fontId="5" fillId="3" borderId="3" xfId="0" applyNumberFormat="1" applyFont="1" applyFill="1" applyBorder="1"/>
    <xf numFmtId="0" fontId="5" fillId="3" borderId="5" xfId="0" applyFont="1" applyFill="1" applyBorder="1"/>
    <xf numFmtId="2" fontId="5" fillId="3" borderId="6" xfId="0" applyNumberFormat="1" applyFont="1" applyFill="1" applyBorder="1"/>
    <xf numFmtId="4" fontId="5" fillId="0" borderId="0" xfId="0" applyNumberFormat="1" applyFont="1" applyFill="1" applyBorder="1"/>
    <xf numFmtId="10" fontId="5" fillId="0" borderId="0" xfId="0" applyNumberFormat="1" applyFont="1" applyFill="1" applyBorder="1"/>
    <xf numFmtId="2" fontId="5" fillId="0" borderId="0" xfId="0" applyNumberFormat="1" applyFont="1" applyFill="1" applyBorder="1"/>
    <xf numFmtId="166" fontId="5" fillId="0" borderId="9" xfId="0" applyNumberFormat="1" applyFont="1" applyBorder="1" applyAlignment="1">
      <alignment horizontal="right"/>
    </xf>
    <xf numFmtId="40" fontId="5" fillId="0" borderId="0" xfId="0" applyNumberFormat="1" applyFont="1" applyFill="1" applyBorder="1"/>
    <xf numFmtId="166" fontId="5" fillId="0" borderId="10" xfId="0" applyNumberFormat="1" applyFont="1" applyBorder="1" applyAlignment="1">
      <alignment horizontal="right"/>
    </xf>
    <xf numFmtId="166" fontId="5" fillId="0" borderId="11" xfId="0" applyNumberFormat="1" applyFont="1" applyBorder="1" applyAlignment="1">
      <alignment horizontal="right"/>
    </xf>
    <xf numFmtId="0" fontId="10" fillId="0" borderId="0" xfId="0" applyFont="1"/>
    <xf numFmtId="4" fontId="5" fillId="3" borderId="6" xfId="0" applyNumberFormat="1" applyFont="1" applyFill="1" applyBorder="1"/>
    <xf numFmtId="40" fontId="5" fillId="3" borderId="11" xfId="0" applyNumberFormat="1" applyFont="1" applyFill="1" applyBorder="1"/>
    <xf numFmtId="166" fontId="5" fillId="0" borderId="0" xfId="0" applyNumberFormat="1" applyFont="1" applyBorder="1" applyAlignment="1">
      <alignment horizontal="right"/>
    </xf>
    <xf numFmtId="3" fontId="5" fillId="2" borderId="14" xfId="0" applyNumberFormat="1" applyFont="1" applyFill="1" applyBorder="1"/>
    <xf numFmtId="3" fontId="5" fillId="2" borderId="3" xfId="0" applyNumberFormat="1" applyFont="1" applyFill="1" applyBorder="1"/>
    <xf numFmtId="3" fontId="5" fillId="2" borderId="6" xfId="0" applyNumberFormat="1" applyFont="1" applyFill="1" applyBorder="1"/>
    <xf numFmtId="4" fontId="5" fillId="0" borderId="3" xfId="0" applyNumberFormat="1" applyFont="1" applyBorder="1"/>
    <xf numFmtId="4" fontId="5" fillId="0" borderId="14" xfId="0" applyNumberFormat="1" applyFont="1" applyBorder="1"/>
    <xf numFmtId="4" fontId="5" fillId="0" borderId="6" xfId="0" applyNumberFormat="1" applyFont="1" applyBorder="1"/>
    <xf numFmtId="166" fontId="5" fillId="0" borderId="1" xfId="0" applyNumberFormat="1" applyFont="1" applyBorder="1" applyAlignment="1">
      <alignment horizontal="right"/>
    </xf>
    <xf numFmtId="166" fontId="5" fillId="0" borderId="5" xfId="0" applyNumberFormat="1" applyFont="1" applyBorder="1" applyAlignment="1">
      <alignment horizontal="right"/>
    </xf>
    <xf numFmtId="0" fontId="5" fillId="0" borderId="14" xfId="0" applyFont="1" applyBorder="1"/>
    <xf numFmtId="0" fontId="4" fillId="0" borderId="2" xfId="0" applyFont="1" applyFill="1" applyBorder="1"/>
    <xf numFmtId="3" fontId="5" fillId="0" borderId="3" xfId="0" applyNumberFormat="1" applyFont="1" applyBorder="1"/>
    <xf numFmtId="3" fontId="5" fillId="0" borderId="14" xfId="0" applyNumberFormat="1" applyFont="1" applyBorder="1"/>
    <xf numFmtId="3" fontId="5" fillId="0" borderId="6" xfId="0" applyNumberFormat="1" applyFont="1" applyBorder="1"/>
    <xf numFmtId="0" fontId="18" fillId="0" borderId="0" xfId="0" applyFont="1"/>
    <xf numFmtId="3" fontId="17" fillId="0" borderId="0" xfId="2" applyNumberFormat="1" applyFont="1" applyAlignment="1">
      <alignment horizontal="right"/>
    </xf>
    <xf numFmtId="4" fontId="17" fillId="0" borderId="0" xfId="2" applyNumberFormat="1" applyFont="1" applyAlignment="1">
      <alignment horizontal="right"/>
    </xf>
    <xf numFmtId="0" fontId="19" fillId="0" borderId="0" xfId="0" applyFont="1" applyFill="1" applyBorder="1"/>
    <xf numFmtId="0" fontId="20" fillId="0" borderId="0" xfId="0" applyFont="1" applyFill="1" applyBorder="1" applyAlignment="1">
      <alignment vertical="center" wrapText="1"/>
    </xf>
    <xf numFmtId="168" fontId="19" fillId="0" borderId="0" xfId="1" applyNumberFormat="1" applyFont="1" applyFill="1" applyBorder="1"/>
    <xf numFmtId="0" fontId="20" fillId="0" borderId="0" xfId="0" applyFont="1" applyFill="1" applyBorder="1"/>
    <xf numFmtId="0" fontId="20" fillId="0" borderId="0" xfId="0" applyFont="1" applyFill="1" applyBorder="1" applyAlignment="1">
      <alignment vertical="center"/>
    </xf>
    <xf numFmtId="0" fontId="21" fillId="0" borderId="0" xfId="0" applyFont="1" applyFill="1" applyBorder="1"/>
    <xf numFmtId="0" fontId="3" fillId="0" borderId="0" xfId="3"/>
    <xf numFmtId="0" fontId="3" fillId="0" borderId="5" xfId="3" applyBorder="1" applyAlignment="1">
      <alignment horizontal="center"/>
    </xf>
    <xf numFmtId="0" fontId="3" fillId="0" borderId="5" xfId="3" applyBorder="1" applyAlignment="1">
      <alignment horizontal="center" vertical="center"/>
    </xf>
    <xf numFmtId="0" fontId="3" fillId="0" borderId="0" xfId="3" applyAlignment="1">
      <alignment horizontal="center"/>
    </xf>
    <xf numFmtId="0" fontId="3" fillId="0" borderId="0" xfId="3" applyAlignment="1">
      <alignment horizontal="center" vertical="center"/>
    </xf>
    <xf numFmtId="167" fontId="0" fillId="4" borderId="5" xfId="4" applyNumberFormat="1" applyFont="1" applyFill="1" applyBorder="1" applyAlignment="1">
      <alignment horizontal="center"/>
    </xf>
    <xf numFmtId="167" fontId="0" fillId="4" borderId="5" xfId="4" applyNumberFormat="1" applyFont="1" applyFill="1" applyBorder="1" applyAlignment="1">
      <alignment horizontal="center" vertical="center"/>
    </xf>
    <xf numFmtId="167" fontId="0" fillId="4" borderId="0" xfId="4" applyNumberFormat="1" applyFont="1" applyFill="1" applyAlignment="1">
      <alignment horizontal="center"/>
    </xf>
    <xf numFmtId="167" fontId="0" fillId="0" borderId="0" xfId="4" applyNumberFormat="1" applyFont="1" applyAlignment="1">
      <alignment horizontal="center" vertical="center"/>
    </xf>
    <xf numFmtId="2" fontId="3" fillId="0" borderId="0" xfId="3" applyNumberFormat="1"/>
    <xf numFmtId="10" fontId="3" fillId="0" borderId="0" xfId="3" applyNumberFormat="1"/>
    <xf numFmtId="0" fontId="23" fillId="0" borderId="0" xfId="3" applyFont="1" applyAlignment="1"/>
    <xf numFmtId="0" fontId="23" fillId="0" borderId="0" xfId="3" applyFont="1"/>
    <xf numFmtId="0" fontId="22" fillId="0" borderId="0" xfId="3" applyFont="1"/>
    <xf numFmtId="0" fontId="25" fillId="0" borderId="0" xfId="3" applyFont="1"/>
    <xf numFmtId="173" fontId="22" fillId="5" borderId="0" xfId="3" applyNumberFormat="1" applyFont="1" applyFill="1"/>
    <xf numFmtId="173" fontId="22" fillId="0" borderId="0" xfId="3" applyNumberFormat="1" applyFont="1"/>
    <xf numFmtId="2" fontId="22" fillId="0" borderId="0" xfId="3" applyNumberFormat="1" applyFont="1"/>
    <xf numFmtId="2" fontId="25" fillId="0" borderId="0" xfId="3" applyNumberFormat="1" applyFont="1" applyFill="1"/>
    <xf numFmtId="0" fontId="22" fillId="0" borderId="17" xfId="3" applyFont="1" applyBorder="1"/>
    <xf numFmtId="2" fontId="22" fillId="0" borderId="17" xfId="3" applyNumberFormat="1" applyFont="1" applyFill="1" applyBorder="1" applyAlignment="1"/>
    <xf numFmtId="0" fontId="22" fillId="0" borderId="0" xfId="3" applyFont="1" applyFill="1" applyBorder="1" applyAlignment="1"/>
    <xf numFmtId="0" fontId="22" fillId="0" borderId="0" xfId="3" applyFont="1" applyBorder="1"/>
    <xf numFmtId="0" fontId="26" fillId="0" borderId="0" xfId="3" applyFont="1"/>
    <xf numFmtId="0" fontId="30" fillId="0" borderId="0" xfId="6" applyFont="1" applyFill="1" applyProtection="1"/>
    <xf numFmtId="0" fontId="19" fillId="0" borderId="0" xfId="6" applyFill="1" applyProtection="1"/>
    <xf numFmtId="0" fontId="31" fillId="0" borderId="0" xfId="6" applyFont="1" applyFill="1" applyProtection="1"/>
    <xf numFmtId="0" fontId="20" fillId="0" borderId="0" xfId="6" applyFont="1" applyFill="1" applyAlignment="1" applyProtection="1">
      <alignment horizontal="left"/>
    </xf>
    <xf numFmtId="0" fontId="19" fillId="0" borderId="0" xfId="6" applyFill="1" applyAlignment="1" applyProtection="1">
      <alignment horizontal="right"/>
    </xf>
    <xf numFmtId="0" fontId="31" fillId="0" borderId="0" xfId="6" applyFont="1" applyFill="1" applyAlignment="1" applyProtection="1">
      <alignment wrapText="1"/>
    </xf>
    <xf numFmtId="14" fontId="3" fillId="0" borderId="0" xfId="3" applyNumberFormat="1"/>
    <xf numFmtId="10" fontId="0" fillId="0" borderId="0" xfId="5" applyNumberFormat="1" applyFont="1"/>
    <xf numFmtId="164" fontId="0" fillId="0" borderId="0" xfId="4" applyFont="1"/>
    <xf numFmtId="0" fontId="10" fillId="0" borderId="0" xfId="0" applyFont="1" applyBorder="1" applyAlignment="1">
      <alignment horizontal="left" vertical="top" wrapText="1"/>
    </xf>
    <xf numFmtId="0" fontId="22" fillId="0" borderId="0" xfId="3" applyFont="1" applyAlignment="1">
      <alignment horizontal="center" vertical="center"/>
    </xf>
    <xf numFmtId="2" fontId="3" fillId="0" borderId="0" xfId="3" applyNumberFormat="1" applyAlignment="1">
      <alignment horizontal="center"/>
    </xf>
    <xf numFmtId="0" fontId="3" fillId="0" borderId="0" xfId="3" applyAlignment="1">
      <alignment horizontal="center"/>
    </xf>
    <xf numFmtId="171" fontId="3" fillId="0" borderId="0" xfId="3" applyNumberFormat="1" applyAlignment="1">
      <alignment horizontal="center"/>
    </xf>
    <xf numFmtId="172" fontId="3" fillId="0" borderId="0" xfId="3" applyNumberFormat="1" applyAlignment="1">
      <alignment horizontal="center"/>
    </xf>
    <xf numFmtId="0" fontId="3" fillId="0" borderId="0" xfId="3" applyAlignment="1">
      <alignment horizontal="center" vertical="center"/>
    </xf>
    <xf numFmtId="2" fontId="3" fillId="4" borderId="0" xfId="3" applyNumberFormat="1" applyFill="1" applyAlignment="1">
      <alignment horizontal="center" vertical="center"/>
    </xf>
    <xf numFmtId="10" fontId="3" fillId="4" borderId="0" xfId="1" applyNumberFormat="1" applyFont="1" applyFill="1" applyAlignment="1">
      <alignment horizontal="center" vertical="center"/>
    </xf>
    <xf numFmtId="10" fontId="0" fillId="4" borderId="0" xfId="1" applyNumberFormat="1" applyFont="1" applyFill="1" applyAlignment="1">
      <alignment horizontal="center" vertical="center"/>
    </xf>
    <xf numFmtId="0" fontId="2" fillId="0" borderId="0" xfId="3" applyFont="1" applyAlignment="1">
      <alignment horizontal="center"/>
    </xf>
    <xf numFmtId="0" fontId="3" fillId="5" borderId="0" xfId="3" applyFill="1" applyAlignment="1">
      <alignment horizontal="left"/>
    </xf>
    <xf numFmtId="0" fontId="3" fillId="0" borderId="0" xfId="3" applyAlignment="1">
      <alignment horizontal="left"/>
    </xf>
    <xf numFmtId="173" fontId="22" fillId="0" borderId="0" xfId="3" applyNumberFormat="1" applyFont="1" applyFill="1" applyAlignment="1">
      <alignment horizontal="right"/>
    </xf>
    <xf numFmtId="0" fontId="3" fillId="6" borderId="15" xfId="3" applyFill="1" applyBorder="1"/>
    <xf numFmtId="0" fontId="1" fillId="6" borderId="15" xfId="3" applyFont="1" applyFill="1" applyBorder="1"/>
    <xf numFmtId="43" fontId="3" fillId="7" borderId="15" xfId="2" applyFont="1" applyFill="1" applyBorder="1"/>
    <xf numFmtId="0" fontId="3" fillId="7" borderId="15" xfId="3" applyFill="1" applyBorder="1"/>
    <xf numFmtId="2" fontId="3" fillId="8" borderId="15" xfId="3" applyNumberFormat="1" applyFill="1" applyBorder="1"/>
    <xf numFmtId="10" fontId="0" fillId="8" borderId="15" xfId="5" applyNumberFormat="1" applyFont="1" applyFill="1" applyBorder="1"/>
    <xf numFmtId="0" fontId="3" fillId="6" borderId="18" xfId="3" applyFill="1" applyBorder="1"/>
    <xf numFmtId="0" fontId="1" fillId="6" borderId="18" xfId="3" applyFont="1" applyFill="1" applyBorder="1"/>
    <xf numFmtId="164" fontId="0" fillId="7" borderId="18" xfId="4" applyNumberFormat="1" applyFont="1" applyFill="1" applyBorder="1"/>
    <xf numFmtId="14" fontId="3" fillId="0" borderId="15" xfId="3" applyNumberFormat="1" applyBorder="1"/>
    <xf numFmtId="2" fontId="3" fillId="9" borderId="15" xfId="3" applyNumberFormat="1" applyFill="1" applyBorder="1"/>
    <xf numFmtId="10" fontId="0" fillId="9" borderId="15" xfId="5" applyNumberFormat="1" applyFont="1" applyFill="1" applyBorder="1"/>
    <xf numFmtId="173" fontId="22" fillId="4" borderId="0" xfId="3" applyNumberFormat="1" applyFont="1" applyFill="1"/>
    <xf numFmtId="173" fontId="19" fillId="4" borderId="0" xfId="6" applyNumberFormat="1" applyFill="1" applyProtection="1"/>
    <xf numFmtId="2" fontId="25" fillId="7" borderId="0" xfId="3" applyNumberFormat="1" applyFont="1" applyFill="1"/>
    <xf numFmtId="2" fontId="3" fillId="7" borderId="15" xfId="3" applyNumberFormat="1" applyFill="1" applyBorder="1"/>
    <xf numFmtId="9" fontId="3" fillId="7" borderId="15" xfId="1" applyFont="1" applyFill="1" applyBorder="1"/>
    <xf numFmtId="0" fontId="3" fillId="7" borderId="15" xfId="3" applyFill="1" applyBorder="1" applyAlignment="1">
      <alignment horizontal="center"/>
    </xf>
    <xf numFmtId="0" fontId="1" fillId="6" borderId="15" xfId="3" applyFont="1" applyFill="1" applyBorder="1" applyAlignment="1">
      <alignment horizontal="center"/>
    </xf>
    <xf numFmtId="179" fontId="0" fillId="0" borderId="0" xfId="2" applyNumberFormat="1" applyFont="1"/>
    <xf numFmtId="43" fontId="0" fillId="0" borderId="0" xfId="2" applyNumberFormat="1" applyFont="1"/>
    <xf numFmtId="0" fontId="33" fillId="0" borderId="0" xfId="0" applyFont="1"/>
    <xf numFmtId="164" fontId="19" fillId="0" borderId="0" xfId="0" applyNumberFormat="1" applyFont="1" applyFill="1" applyBorder="1"/>
    <xf numFmtId="10" fontId="0" fillId="0" borderId="0" xfId="5" applyNumberFormat="1" applyFont="1" applyAlignment="1"/>
    <xf numFmtId="10" fontId="17" fillId="0" borderId="0" xfId="1" applyNumberFormat="1" applyFont="1" applyAlignment="1">
      <alignment horizontal="right"/>
    </xf>
    <xf numFmtId="175" fontId="5" fillId="0" borderId="0" xfId="2" applyNumberFormat="1" applyFont="1"/>
    <xf numFmtId="175" fontId="6" fillId="2" borderId="0" xfId="0" applyNumberFormat="1" applyFont="1" applyFill="1" applyAlignment="1">
      <alignment horizontal="left" indent="1"/>
    </xf>
    <xf numFmtId="0" fontId="35" fillId="0" borderId="0" xfId="0" applyFont="1"/>
    <xf numFmtId="175" fontId="35" fillId="0" borderId="0" xfId="2" applyNumberFormat="1" applyFont="1"/>
    <xf numFmtId="10" fontId="6" fillId="2" borderId="0" xfId="0" applyNumberFormat="1" applyFont="1" applyFill="1" applyAlignment="1">
      <alignment horizontal="right" indent="1"/>
    </xf>
    <xf numFmtId="0" fontId="36" fillId="0" borderId="15" xfId="0" applyFont="1" applyFill="1" applyBorder="1"/>
    <xf numFmtId="175" fontId="37" fillId="0" borderId="15" xfId="2" applyNumberFormat="1" applyFont="1" applyFill="1" applyBorder="1"/>
    <xf numFmtId="175" fontId="38" fillId="0" borderId="15" xfId="2" applyNumberFormat="1" applyFont="1" applyBorder="1"/>
    <xf numFmtId="170" fontId="37" fillId="0" borderId="15" xfId="1" applyNumberFormat="1" applyFont="1" applyFill="1" applyBorder="1"/>
    <xf numFmtId="0" fontId="38" fillId="0" borderId="15" xfId="0" applyFont="1" applyBorder="1"/>
    <xf numFmtId="0" fontId="37" fillId="0" borderId="15" xfId="0" applyFont="1" applyFill="1" applyBorder="1"/>
    <xf numFmtId="0" fontId="38" fillId="11" borderId="15" xfId="0" applyFont="1" applyFill="1" applyBorder="1"/>
    <xf numFmtId="175" fontId="38" fillId="11" borderId="15" xfId="2" applyNumberFormat="1" applyFont="1" applyFill="1" applyBorder="1"/>
    <xf numFmtId="0" fontId="37" fillId="11" borderId="15" xfId="0" applyFont="1" applyFill="1" applyBorder="1"/>
    <xf numFmtId="9" fontId="37" fillId="11" borderId="15" xfId="0" applyNumberFormat="1" applyFont="1" applyFill="1" applyBorder="1"/>
    <xf numFmtId="9" fontId="38" fillId="11" borderId="15" xfId="0" applyNumberFormat="1" applyFont="1" applyFill="1" applyBorder="1"/>
    <xf numFmtId="0" fontId="40" fillId="0" borderId="19" xfId="0" applyFont="1" applyFill="1" applyBorder="1" applyAlignment="1">
      <alignment horizontal="center"/>
    </xf>
    <xf numFmtId="0" fontId="40" fillId="0" borderId="16" xfId="0" applyFont="1" applyFill="1" applyBorder="1" applyAlignment="1">
      <alignment horizontal="center"/>
    </xf>
    <xf numFmtId="0" fontId="39" fillId="0" borderId="15" xfId="0" applyFont="1" applyFill="1" applyBorder="1"/>
    <xf numFmtId="0" fontId="39" fillId="0" borderId="15" xfId="0" applyFont="1" applyFill="1" applyBorder="1" applyAlignment="1">
      <alignment horizontal="center"/>
    </xf>
    <xf numFmtId="43" fontId="37" fillId="0" borderId="15" xfId="2" applyNumberFormat="1" applyFont="1" applyFill="1" applyBorder="1" applyAlignment="1">
      <alignment horizontal="right"/>
    </xf>
    <xf numFmtId="0" fontId="41" fillId="0" borderId="0" xfId="0" applyFont="1" applyFill="1" applyBorder="1"/>
    <xf numFmtId="0" fontId="17" fillId="0" borderId="0" xfId="0" applyFont="1"/>
    <xf numFmtId="0" fontId="41" fillId="0" borderId="0" xfId="0" applyFont="1" applyFill="1" applyBorder="1" applyAlignment="1">
      <alignment vertical="center" wrapText="1"/>
    </xf>
    <xf numFmtId="0" fontId="42" fillId="0" borderId="0" xfId="0" applyFont="1" applyFill="1" applyBorder="1"/>
    <xf numFmtId="0" fontId="43" fillId="0" borderId="0" xfId="0" applyFont="1" applyFill="1" applyBorder="1"/>
    <xf numFmtId="0" fontId="41" fillId="0" borderId="0" xfId="0" applyFont="1" applyFill="1" applyBorder="1" applyAlignment="1">
      <alignment vertical="center"/>
    </xf>
    <xf numFmtId="0" fontId="44" fillId="0" borderId="0" xfId="0" applyFont="1" applyFill="1" applyBorder="1"/>
    <xf numFmtId="175" fontId="42" fillId="0" borderId="0" xfId="2" applyNumberFormat="1" applyFont="1" applyFill="1" applyBorder="1"/>
    <xf numFmtId="170" fontId="38" fillId="11" borderId="15" xfId="1" applyNumberFormat="1" applyFont="1" applyFill="1" applyBorder="1"/>
    <xf numFmtId="0" fontId="38" fillId="0" borderId="0" xfId="0" applyFont="1"/>
    <xf numFmtId="10" fontId="38" fillId="0" borderId="0" xfId="1" applyNumberFormat="1" applyFont="1"/>
    <xf numFmtId="3" fontId="45" fillId="0" borderId="0" xfId="2" applyNumberFormat="1" applyFont="1" applyAlignment="1">
      <alignment horizontal="right"/>
    </xf>
    <xf numFmtId="0" fontId="46" fillId="0" borderId="0" xfId="0" applyFont="1"/>
    <xf numFmtId="0" fontId="47" fillId="0" borderId="0" xfId="0" applyFont="1"/>
    <xf numFmtId="4" fontId="45" fillId="0" borderId="0" xfId="2" applyNumberFormat="1" applyFont="1" applyAlignment="1">
      <alignment horizontal="right"/>
    </xf>
    <xf numFmtId="0" fontId="38" fillId="0" borderId="0" xfId="0" applyFont="1" applyAlignment="1">
      <alignment horizontal="left"/>
    </xf>
    <xf numFmtId="0" fontId="38" fillId="13" borderId="15" xfId="0" applyFont="1" applyFill="1" applyBorder="1" applyAlignment="1">
      <alignment horizontal="left"/>
    </xf>
    <xf numFmtId="175" fontId="38" fillId="13" borderId="15" xfId="2" applyNumberFormat="1" applyFont="1" applyFill="1" applyBorder="1"/>
    <xf numFmtId="3" fontId="38" fillId="13" borderId="15" xfId="2" applyNumberFormat="1" applyFont="1" applyFill="1" applyBorder="1" applyAlignment="1">
      <alignment horizontal="left"/>
    </xf>
    <xf numFmtId="43" fontId="38" fillId="13" borderId="15" xfId="2" applyNumberFormat="1" applyFont="1" applyFill="1" applyBorder="1"/>
    <xf numFmtId="9" fontId="17" fillId="0" borderId="0" xfId="1" applyFont="1"/>
    <xf numFmtId="175" fontId="17" fillId="0" borderId="0" xfId="2" applyNumberFormat="1" applyFont="1"/>
    <xf numFmtId="0" fontId="17" fillId="13" borderId="0" xfId="0" applyFont="1" applyFill="1"/>
    <xf numFmtId="175" fontId="17" fillId="13" borderId="0" xfId="2" applyNumberFormat="1" applyFont="1" applyFill="1"/>
    <xf numFmtId="9" fontId="17" fillId="13" borderId="0" xfId="1" applyFont="1" applyFill="1"/>
    <xf numFmtId="175" fontId="35" fillId="13" borderId="0" xfId="2" applyNumberFormat="1" applyFont="1" applyFill="1"/>
    <xf numFmtId="170" fontId="37" fillId="12" borderId="15" xfId="0" applyNumberFormat="1" applyFont="1" applyFill="1" applyBorder="1"/>
    <xf numFmtId="170" fontId="38" fillId="11" borderId="15" xfId="0" applyNumberFormat="1" applyFont="1" applyFill="1" applyBorder="1"/>
    <xf numFmtId="0" fontId="48" fillId="0" borderId="0" xfId="0" applyFont="1"/>
    <xf numFmtId="179" fontId="48" fillId="10" borderId="0" xfId="2" applyNumberFormat="1" applyFont="1" applyFill="1"/>
  </cellXfs>
  <cellStyles count="7">
    <cellStyle name="Komma" xfId="2" builtinId="3"/>
    <cellStyle name="Komma 2" xfId="4" xr:uid="{00000000-0005-0000-0000-000001000000}"/>
    <cellStyle name="Normal" xfId="0" builtinId="0"/>
    <cellStyle name="Normal 2" xfId="3" xr:uid="{00000000-0005-0000-0000-000003000000}"/>
    <cellStyle name="Normal 3" xfId="6" xr:uid="{00000000-0005-0000-0000-000004000000}"/>
    <cellStyle name="Procent" xfId="1" builtinId="5"/>
    <cellStyle name="Pro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9203</xdr:rowOff>
    </xdr:from>
    <xdr:to>
      <xdr:col>19</xdr:col>
      <xdr:colOff>193721</xdr:colOff>
      <xdr:row>40</xdr:row>
      <xdr:rowOff>106491</xdr:rowOff>
    </xdr:to>
    <xdr:pic>
      <xdr:nvPicPr>
        <xdr:cNvPr id="2" name="Billede 1">
          <a:extLst>
            <a:ext uri="{FF2B5EF4-FFF2-40B4-BE49-F238E27FC236}">
              <a16:creationId xmlns:a16="http://schemas.microsoft.com/office/drawing/2014/main" id="{BC459AC9-E6A3-4CE6-9068-83050EAB8DBF}"/>
            </a:ext>
          </a:extLst>
        </xdr:cNvPr>
        <xdr:cNvPicPr>
          <a:picLocks noChangeAspect="1"/>
        </xdr:cNvPicPr>
      </xdr:nvPicPr>
      <xdr:blipFill>
        <a:blip xmlns:r="http://schemas.openxmlformats.org/officeDocument/2006/relationships" r:embed="rId1"/>
        <a:stretch>
          <a:fillRect/>
        </a:stretch>
      </xdr:blipFill>
      <xdr:spPr>
        <a:xfrm>
          <a:off x="0" y="165652"/>
          <a:ext cx="15074808" cy="6198810"/>
        </a:xfrm>
        <a:prstGeom prst="rect">
          <a:avLst/>
        </a:prstGeom>
      </xdr:spPr>
    </xdr:pic>
    <xdr:clientData/>
  </xdr:twoCellAnchor>
  <xdr:twoCellAnchor editAs="oneCell">
    <xdr:from>
      <xdr:col>0</xdr:col>
      <xdr:colOff>158750</xdr:colOff>
      <xdr:row>46</xdr:row>
      <xdr:rowOff>148167</xdr:rowOff>
    </xdr:from>
    <xdr:to>
      <xdr:col>19</xdr:col>
      <xdr:colOff>57459</xdr:colOff>
      <xdr:row>85</xdr:row>
      <xdr:rowOff>71203</xdr:rowOff>
    </xdr:to>
    <xdr:pic>
      <xdr:nvPicPr>
        <xdr:cNvPr id="3" name="Billede 2">
          <a:extLst>
            <a:ext uri="{FF2B5EF4-FFF2-40B4-BE49-F238E27FC236}">
              <a16:creationId xmlns:a16="http://schemas.microsoft.com/office/drawing/2014/main" id="{534485E2-C7D6-406F-82DE-21EE9845D7D6}"/>
            </a:ext>
          </a:extLst>
        </xdr:cNvPr>
        <xdr:cNvPicPr>
          <a:picLocks noChangeAspect="1"/>
        </xdr:cNvPicPr>
      </xdr:nvPicPr>
      <xdr:blipFill>
        <a:blip xmlns:r="http://schemas.openxmlformats.org/officeDocument/2006/relationships" r:embed="rId2"/>
        <a:stretch>
          <a:fillRect/>
        </a:stretch>
      </xdr:blipFill>
      <xdr:spPr>
        <a:xfrm>
          <a:off x="158750" y="6974417"/>
          <a:ext cx="14828571" cy="61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6</xdr:col>
      <xdr:colOff>692630</xdr:colOff>
      <xdr:row>30</xdr:row>
      <xdr:rowOff>2700</xdr:rowOff>
    </xdr:to>
    <xdr:pic>
      <xdr:nvPicPr>
        <xdr:cNvPr id="2" name="Billede 1">
          <a:extLst>
            <a:ext uri="{FF2B5EF4-FFF2-40B4-BE49-F238E27FC236}">
              <a16:creationId xmlns:a16="http://schemas.microsoft.com/office/drawing/2014/main" id="{38D8749B-6F63-4C55-90E3-1CA35F847335}"/>
            </a:ext>
          </a:extLst>
        </xdr:cNvPr>
        <xdr:cNvPicPr>
          <a:picLocks noChangeAspect="1"/>
        </xdr:cNvPicPr>
      </xdr:nvPicPr>
      <xdr:blipFill>
        <a:blip xmlns:r="http://schemas.openxmlformats.org/officeDocument/2006/relationships" r:embed="rId1"/>
        <a:stretch>
          <a:fillRect/>
        </a:stretch>
      </xdr:blipFill>
      <xdr:spPr>
        <a:xfrm>
          <a:off x="0" y="2436395"/>
          <a:ext cx="3182498" cy="3127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54427</xdr:colOff>
      <xdr:row>1</xdr:row>
      <xdr:rowOff>0</xdr:rowOff>
    </xdr:from>
    <xdr:to>
      <xdr:col>10</xdr:col>
      <xdr:colOff>1016207</xdr:colOff>
      <xdr:row>11</xdr:row>
      <xdr:rowOff>24875</xdr:rowOff>
    </xdr:to>
    <xdr:pic>
      <xdr:nvPicPr>
        <xdr:cNvPr id="3" name="Billede 2">
          <a:extLst>
            <a:ext uri="{FF2B5EF4-FFF2-40B4-BE49-F238E27FC236}">
              <a16:creationId xmlns:a16="http://schemas.microsoft.com/office/drawing/2014/main" id="{BD5544F6-7EC2-4FDA-882A-6DBA72192085}"/>
            </a:ext>
          </a:extLst>
        </xdr:cNvPr>
        <xdr:cNvPicPr>
          <a:picLocks noChangeAspect="1"/>
        </xdr:cNvPicPr>
      </xdr:nvPicPr>
      <xdr:blipFill>
        <a:blip xmlns:r="http://schemas.openxmlformats.org/officeDocument/2006/relationships" r:embed="rId1"/>
        <a:stretch>
          <a:fillRect/>
        </a:stretch>
      </xdr:blipFill>
      <xdr:spPr>
        <a:xfrm>
          <a:off x="12554856" y="417286"/>
          <a:ext cx="4635707" cy="3771375"/>
        </a:xfrm>
        <a:prstGeom prst="rect">
          <a:avLst/>
        </a:prstGeom>
      </xdr:spPr>
    </xdr:pic>
    <xdr:clientData/>
  </xdr:twoCellAnchor>
  <xdr:twoCellAnchor editAs="oneCell">
    <xdr:from>
      <xdr:col>0</xdr:col>
      <xdr:colOff>166078</xdr:colOff>
      <xdr:row>69</xdr:row>
      <xdr:rowOff>107462</xdr:rowOff>
    </xdr:from>
    <xdr:to>
      <xdr:col>4</xdr:col>
      <xdr:colOff>1072330</xdr:colOff>
      <xdr:row>118</xdr:row>
      <xdr:rowOff>115802</xdr:rowOff>
    </xdr:to>
    <xdr:pic>
      <xdr:nvPicPr>
        <xdr:cNvPr id="4" name="Billede 3">
          <a:extLst>
            <a:ext uri="{FF2B5EF4-FFF2-40B4-BE49-F238E27FC236}">
              <a16:creationId xmlns:a16="http://schemas.microsoft.com/office/drawing/2014/main" id="{C4A40646-7892-4C5B-A939-0243CCFB1FD0}"/>
            </a:ext>
          </a:extLst>
        </xdr:cNvPr>
        <xdr:cNvPicPr>
          <a:picLocks noChangeAspect="1"/>
        </xdr:cNvPicPr>
      </xdr:nvPicPr>
      <xdr:blipFill>
        <a:blip xmlns:r="http://schemas.openxmlformats.org/officeDocument/2006/relationships" r:embed="rId2"/>
        <a:stretch>
          <a:fillRect/>
        </a:stretch>
      </xdr:blipFill>
      <xdr:spPr>
        <a:xfrm>
          <a:off x="166078" y="17711616"/>
          <a:ext cx="12267867" cy="766741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6"/>
  <sheetViews>
    <sheetView tabSelected="1" zoomScale="70" zoomScaleNormal="70" workbookViewId="0"/>
  </sheetViews>
  <sheetFormatPr defaultRowHeight="12.5" x14ac:dyDescent="0.25"/>
  <cols>
    <col min="1" max="1" width="4.90625" customWidth="1"/>
    <col min="2" max="2" width="9.36328125" customWidth="1"/>
    <col min="3" max="3" width="25.6328125" customWidth="1"/>
    <col min="4" max="4" width="25.1796875" customWidth="1"/>
    <col min="5" max="5" width="28.36328125" customWidth="1"/>
    <col min="6" max="6" width="33.453125" bestFit="1" customWidth="1"/>
    <col min="7" max="7" width="28.36328125" customWidth="1"/>
    <col min="8" max="8" width="26.08984375" hidden="1" customWidth="1"/>
    <col min="9" max="9" width="24.90625" hidden="1" customWidth="1"/>
    <col min="10" max="10" width="24.08984375" customWidth="1"/>
    <col min="11" max="11" width="32.36328125" customWidth="1"/>
  </cols>
  <sheetData>
    <row r="1" spans="1:10" ht="18" x14ac:dyDescent="0.4">
      <c r="A1" s="133" t="s">
        <v>93</v>
      </c>
      <c r="B1" s="133"/>
      <c r="C1" s="133"/>
      <c r="D1" s="133"/>
      <c r="E1" s="4"/>
      <c r="F1" s="4"/>
      <c r="G1" s="4"/>
      <c r="H1" s="4"/>
      <c r="I1" s="4"/>
      <c r="J1" s="4"/>
    </row>
    <row r="2" spans="1:10" ht="18" x14ac:dyDescent="0.4">
      <c r="A2" s="133" t="s">
        <v>94</v>
      </c>
      <c r="B2" s="133"/>
      <c r="C2" s="133"/>
      <c r="D2" s="177">
        <v>8000000000</v>
      </c>
      <c r="E2" s="4"/>
      <c r="F2" s="4"/>
      <c r="G2" s="4"/>
      <c r="H2" s="4"/>
      <c r="I2" s="4"/>
      <c r="J2" s="4"/>
    </row>
    <row r="3" spans="1:10" ht="18" x14ac:dyDescent="0.4">
      <c r="A3" s="133" t="s">
        <v>95</v>
      </c>
      <c r="B3" s="133"/>
      <c r="C3" s="133"/>
      <c r="D3" s="177">
        <v>2000000000</v>
      </c>
      <c r="E3" s="4"/>
      <c r="F3" s="4"/>
      <c r="G3" s="4"/>
      <c r="H3" s="4"/>
      <c r="I3" s="4"/>
      <c r="J3" s="4"/>
    </row>
    <row r="4" spans="1:10" ht="18" x14ac:dyDescent="0.4">
      <c r="A4" s="133" t="s">
        <v>96</v>
      </c>
      <c r="B4" s="133"/>
      <c r="C4" s="133"/>
      <c r="D4" s="134">
        <v>0</v>
      </c>
      <c r="E4" s="4"/>
      <c r="F4" s="4"/>
      <c r="G4" s="4"/>
      <c r="H4" s="4"/>
      <c r="I4" s="4"/>
      <c r="J4" s="4"/>
    </row>
    <row r="5" spans="1:10" ht="18" x14ac:dyDescent="0.4">
      <c r="A5" s="133" t="s">
        <v>97</v>
      </c>
      <c r="B5" s="133"/>
      <c r="C5" s="133"/>
      <c r="D5" s="134">
        <v>10</v>
      </c>
      <c r="E5" s="4"/>
      <c r="F5" s="4"/>
      <c r="G5" s="4"/>
      <c r="H5" s="4"/>
      <c r="I5" s="4"/>
      <c r="J5" s="4"/>
    </row>
    <row r="6" spans="1:10" ht="17.5" x14ac:dyDescent="0.35">
      <c r="A6" s="4"/>
      <c r="B6" s="4"/>
      <c r="C6" s="4"/>
      <c r="D6" s="131"/>
      <c r="E6" s="4"/>
      <c r="F6" s="4"/>
      <c r="G6" s="4"/>
      <c r="H6" s="4"/>
      <c r="I6" s="4"/>
      <c r="J6" s="4"/>
    </row>
    <row r="7" spans="1:10" ht="15.5" x14ac:dyDescent="0.35">
      <c r="B7" s="5" t="s">
        <v>2</v>
      </c>
      <c r="C7" s="132">
        <f>D5</f>
        <v>10</v>
      </c>
    </row>
    <row r="8" spans="1:10" ht="16" thickBot="1" x14ac:dyDescent="0.4">
      <c r="B8" s="5" t="s">
        <v>3</v>
      </c>
      <c r="C8" s="135">
        <f>'WACC markedsværdi'!$I$12</f>
        <v>0.12791938766279137</v>
      </c>
    </row>
    <row r="9" spans="1:10" ht="64.5" customHeight="1" thickBot="1" x14ac:dyDescent="0.4">
      <c r="B9" s="6" t="s">
        <v>4</v>
      </c>
      <c r="C9" s="7" t="s">
        <v>5</v>
      </c>
      <c r="D9" s="8" t="s">
        <v>6</v>
      </c>
      <c r="E9" s="6" t="s">
        <v>16</v>
      </c>
      <c r="F9" s="9" t="s">
        <v>8</v>
      </c>
      <c r="G9" s="6" t="s">
        <v>14</v>
      </c>
      <c r="H9" s="6" t="s">
        <v>9</v>
      </c>
      <c r="I9" s="9" t="str">
        <f>CONCATENATE("Nutidsværdien ved den interne rente (IRR) ",(ROUND(G133,4)*100)," %")</f>
        <v>Nutidsværdien ved den interne rente (IRR) 21,41 %</v>
      </c>
      <c r="J9" s="9" t="s">
        <v>7</v>
      </c>
    </row>
    <row r="10" spans="1:10" ht="17.5" x14ac:dyDescent="0.35">
      <c r="B10" s="12">
        <v>0</v>
      </c>
      <c r="C10" s="37">
        <v>0</v>
      </c>
      <c r="D10" s="37">
        <f>D2</f>
        <v>8000000000</v>
      </c>
      <c r="E10" s="48">
        <f t="shared" ref="E10:E73" si="0">C10-D10</f>
        <v>-8000000000</v>
      </c>
      <c r="F10" s="31">
        <f t="shared" ref="F10:F73" si="1">IF(B10&lt;=$C$7,POWER((1+$C$8),(B10*-1)),"-")</f>
        <v>1</v>
      </c>
      <c r="G10" s="41">
        <f>E10</f>
        <v>-8000000000</v>
      </c>
      <c r="H10" s="43">
        <f t="shared" ref="H10:H73" si="2">IF(B10&lt;=$C$7,POWER((1+$G$133),(B10*-1)),"-")</f>
        <v>1</v>
      </c>
      <c r="I10" s="11">
        <f>G10</f>
        <v>-8000000000</v>
      </c>
      <c r="J10" s="45"/>
    </row>
    <row r="11" spans="1:10" ht="17.5" x14ac:dyDescent="0.35">
      <c r="B11" s="10">
        <f t="shared" ref="B11:B74" si="3">B10+1</f>
        <v>1</v>
      </c>
      <c r="C11" s="38">
        <f>$D$3</f>
        <v>2000000000</v>
      </c>
      <c r="D11" s="38">
        <v>0</v>
      </c>
      <c r="E11" s="47">
        <f t="shared" si="0"/>
        <v>2000000000</v>
      </c>
      <c r="F11" s="29">
        <f t="shared" si="1"/>
        <v>0.8865881825758325</v>
      </c>
      <c r="G11" s="40">
        <f t="shared" ref="G11:G74" si="4">PV($C$8,B11,0,E11)*-1</f>
        <v>1773176365.151665</v>
      </c>
      <c r="H11" s="36">
        <f t="shared" si="2"/>
        <v>0.82367936425104715</v>
      </c>
      <c r="I11" s="13">
        <f t="shared" ref="I11:I74" si="5">PV($G$133,B11,0,E11)*-1</f>
        <v>1647358728.5020943</v>
      </c>
      <c r="J11" s="40">
        <f>PMT($C$8,$C$7,$G$131)*-1</f>
        <v>537922545.26247382</v>
      </c>
    </row>
    <row r="12" spans="1:10" ht="17.5" x14ac:dyDescent="0.35">
      <c r="B12" s="10">
        <f t="shared" si="3"/>
        <v>2</v>
      </c>
      <c r="C12" s="38">
        <f t="shared" ref="C12:C19" si="6">$D$3</f>
        <v>2000000000</v>
      </c>
      <c r="D12" s="38">
        <v>0</v>
      </c>
      <c r="E12" s="47">
        <f t="shared" si="0"/>
        <v>2000000000</v>
      </c>
      <c r="F12" s="29">
        <f t="shared" si="1"/>
        <v>0.78603860548311777</v>
      </c>
      <c r="G12" s="40">
        <f t="shared" si="4"/>
        <v>1572077210.9662354</v>
      </c>
      <c r="H12" s="36">
        <f t="shared" si="2"/>
        <v>0.67844769509300917</v>
      </c>
      <c r="I12" s="13">
        <f t="shared" si="5"/>
        <v>1356895390.1860185</v>
      </c>
      <c r="J12" s="40">
        <f t="shared" ref="J12:J75" si="7">IF(B12&lt;=$C$7,$J$11,0)</f>
        <v>537922545.26247382</v>
      </c>
    </row>
    <row r="13" spans="1:10" ht="17.5" x14ac:dyDescent="0.35">
      <c r="B13" s="10">
        <f t="shared" si="3"/>
        <v>3</v>
      </c>
      <c r="C13" s="38">
        <f t="shared" si="6"/>
        <v>2000000000</v>
      </c>
      <c r="D13" s="38">
        <v>0</v>
      </c>
      <c r="E13" s="47">
        <f t="shared" si="0"/>
        <v>2000000000</v>
      </c>
      <c r="F13" s="29">
        <f t="shared" si="1"/>
        <v>0.69689253866971912</v>
      </c>
      <c r="G13" s="40">
        <f t="shared" si="4"/>
        <v>1393785077.3394382</v>
      </c>
      <c r="H13" s="36">
        <f t="shared" si="2"/>
        <v>0.55882336617179817</v>
      </c>
      <c r="I13" s="13">
        <f t="shared" si="5"/>
        <v>1117646732.3435962</v>
      </c>
      <c r="J13" s="40">
        <f t="shared" si="7"/>
        <v>537922545.26247382</v>
      </c>
    </row>
    <row r="14" spans="1:10" ht="17.5" x14ac:dyDescent="0.35">
      <c r="B14" s="10">
        <f t="shared" si="3"/>
        <v>4</v>
      </c>
      <c r="C14" s="38">
        <f t="shared" si="6"/>
        <v>2000000000</v>
      </c>
      <c r="D14" s="38">
        <v>0</v>
      </c>
      <c r="E14" s="47">
        <f t="shared" si="0"/>
        <v>2000000000</v>
      </c>
      <c r="F14" s="29">
        <f t="shared" si="1"/>
        <v>0.61785668930984439</v>
      </c>
      <c r="G14" s="40">
        <f t="shared" si="4"/>
        <v>1235713378.6196887</v>
      </c>
      <c r="H14" s="36">
        <f t="shared" si="2"/>
        <v>0.46029127497701683</v>
      </c>
      <c r="I14" s="13">
        <f t="shared" si="5"/>
        <v>920582549.95403361</v>
      </c>
      <c r="J14" s="40">
        <f t="shared" si="7"/>
        <v>537922545.26247382</v>
      </c>
    </row>
    <row r="15" spans="1:10" ht="17.5" x14ac:dyDescent="0.35">
      <c r="B15" s="10">
        <f t="shared" si="3"/>
        <v>5</v>
      </c>
      <c r="C15" s="38">
        <f t="shared" si="6"/>
        <v>2000000000</v>
      </c>
      <c r="D15" s="38">
        <v>0</v>
      </c>
      <c r="E15" s="47">
        <f>(C15-D15)</f>
        <v>2000000000</v>
      </c>
      <c r="F15" s="29">
        <f t="shared" si="1"/>
        <v>0.54778443926753573</v>
      </c>
      <c r="G15" s="40">
        <f t="shared" si="4"/>
        <v>1095568878.5350714</v>
      </c>
      <c r="H15" s="36">
        <f t="shared" si="2"/>
        <v>0.37913242474337316</v>
      </c>
      <c r="I15" s="13">
        <f t="shared" si="5"/>
        <v>758264849.48674631</v>
      </c>
      <c r="J15" s="40">
        <f t="shared" si="7"/>
        <v>537922545.26247382</v>
      </c>
    </row>
    <row r="16" spans="1:10" ht="17.5" x14ac:dyDescent="0.35">
      <c r="B16" s="10">
        <f t="shared" si="3"/>
        <v>6</v>
      </c>
      <c r="C16" s="38">
        <f t="shared" si="6"/>
        <v>2000000000</v>
      </c>
      <c r="D16" s="38">
        <v>0</v>
      </c>
      <c r="E16" s="47">
        <f t="shared" si="0"/>
        <v>2000000000</v>
      </c>
      <c r="F16" s="29">
        <f t="shared" si="1"/>
        <v>0.485659210453526</v>
      </c>
      <c r="G16" s="40">
        <f t="shared" si="4"/>
        <v>971318420.90705204</v>
      </c>
      <c r="H16" s="36">
        <f t="shared" si="2"/>
        <v>0.31228355457957957</v>
      </c>
      <c r="I16" s="13">
        <f t="shared" si="5"/>
        <v>624567109.15915906</v>
      </c>
      <c r="J16" s="40">
        <f t="shared" si="7"/>
        <v>537922545.26247382</v>
      </c>
    </row>
    <row r="17" spans="2:12" ht="17.5" x14ac:dyDescent="0.35">
      <c r="B17" s="10">
        <f t="shared" si="3"/>
        <v>7</v>
      </c>
      <c r="C17" s="38">
        <f t="shared" si="6"/>
        <v>2000000000</v>
      </c>
      <c r="D17" s="38">
        <v>0</v>
      </c>
      <c r="E17" s="47">
        <f t="shared" si="0"/>
        <v>2000000000</v>
      </c>
      <c r="F17" s="29">
        <f t="shared" si="1"/>
        <v>0.43057971674720541</v>
      </c>
      <c r="G17" s="40">
        <f t="shared" si="4"/>
        <v>861159433.49441075</v>
      </c>
      <c r="H17" s="36">
        <f t="shared" si="2"/>
        <v>0.25722151970216528</v>
      </c>
      <c r="I17" s="13">
        <f t="shared" si="5"/>
        <v>514443039.40433055</v>
      </c>
      <c r="J17" s="40">
        <f t="shared" si="7"/>
        <v>537922545.26247382</v>
      </c>
    </row>
    <row r="18" spans="2:12" ht="17.5" x14ac:dyDescent="0.35">
      <c r="B18" s="10">
        <f t="shared" si="3"/>
        <v>8</v>
      </c>
      <c r="C18" s="38">
        <f t="shared" si="6"/>
        <v>2000000000</v>
      </c>
      <c r="D18" s="38">
        <v>0</v>
      </c>
      <c r="E18" s="47">
        <f t="shared" si="0"/>
        <v>2000000000</v>
      </c>
      <c r="F18" s="29">
        <f t="shared" si="1"/>
        <v>0.38174688852492161</v>
      </c>
      <c r="G18" s="40">
        <f t="shared" si="4"/>
        <v>763493777.04984319</v>
      </c>
      <c r="H18" s="36">
        <f t="shared" si="2"/>
        <v>0.2118680578199677</v>
      </c>
      <c r="I18" s="13">
        <f t="shared" si="5"/>
        <v>423736115.63993543</v>
      </c>
      <c r="J18" s="40">
        <f t="shared" si="7"/>
        <v>537922545.26247382</v>
      </c>
      <c r="L18" s="3"/>
    </row>
    <row r="19" spans="2:12" ht="17.5" x14ac:dyDescent="0.35">
      <c r="B19" s="10">
        <f t="shared" si="3"/>
        <v>9</v>
      </c>
      <c r="C19" s="38">
        <f t="shared" si="6"/>
        <v>2000000000</v>
      </c>
      <c r="D19" s="38">
        <v>0</v>
      </c>
      <c r="E19" s="47">
        <f t="shared" si="0"/>
        <v>2000000000</v>
      </c>
      <c r="F19" s="29">
        <f t="shared" si="1"/>
        <v>0.33845228010128919</v>
      </c>
      <c r="G19" s="40">
        <f t="shared" si="4"/>
        <v>676904560.20257831</v>
      </c>
      <c r="H19" s="36">
        <f t="shared" si="2"/>
        <v>0.17451134717025513</v>
      </c>
      <c r="I19" s="13">
        <f t="shared" si="5"/>
        <v>349022694.34051025</v>
      </c>
      <c r="J19" s="40">
        <f t="shared" si="7"/>
        <v>537922545.26247382</v>
      </c>
    </row>
    <row r="20" spans="2:12" ht="18" thickBot="1" x14ac:dyDescent="0.4">
      <c r="B20" s="14">
        <f t="shared" si="3"/>
        <v>10</v>
      </c>
      <c r="C20" s="39">
        <f>D3+D4</f>
        <v>2000000000</v>
      </c>
      <c r="D20" s="39">
        <v>0</v>
      </c>
      <c r="E20" s="49">
        <f t="shared" si="0"/>
        <v>2000000000</v>
      </c>
      <c r="F20" s="32">
        <f t="shared" si="1"/>
        <v>0.30006779190364857</v>
      </c>
      <c r="G20" s="42">
        <f t="shared" si="4"/>
        <v>600135583.80729711</v>
      </c>
      <c r="H20" s="44">
        <f t="shared" si="2"/>
        <v>0.14374139549178949</v>
      </c>
      <c r="I20" s="15">
        <f t="shared" si="5"/>
        <v>287482790.98357898</v>
      </c>
      <c r="J20" s="42">
        <f t="shared" si="7"/>
        <v>537922545.26247382</v>
      </c>
    </row>
    <row r="21" spans="2:12" ht="17.5" hidden="1" x14ac:dyDescent="0.35">
      <c r="B21" s="10">
        <f t="shared" si="3"/>
        <v>11</v>
      </c>
      <c r="C21" s="38">
        <v>0</v>
      </c>
      <c r="D21" s="38">
        <v>0</v>
      </c>
      <c r="E21" s="47">
        <f t="shared" si="0"/>
        <v>0</v>
      </c>
      <c r="F21" s="29" t="str">
        <f t="shared" si="1"/>
        <v>-</v>
      </c>
      <c r="G21" s="40">
        <f t="shared" si="4"/>
        <v>0</v>
      </c>
      <c r="H21" s="36" t="str">
        <f t="shared" si="2"/>
        <v>-</v>
      </c>
      <c r="I21" s="13">
        <f t="shared" si="5"/>
        <v>0</v>
      </c>
      <c r="J21" s="40">
        <f t="shared" si="7"/>
        <v>0</v>
      </c>
    </row>
    <row r="22" spans="2:12" ht="17.5" hidden="1" x14ac:dyDescent="0.35">
      <c r="B22" s="10">
        <f t="shared" si="3"/>
        <v>12</v>
      </c>
      <c r="C22" s="38">
        <v>0</v>
      </c>
      <c r="D22" s="38">
        <v>0</v>
      </c>
      <c r="E22" s="47">
        <f t="shared" si="0"/>
        <v>0</v>
      </c>
      <c r="F22" s="29" t="str">
        <f t="shared" si="1"/>
        <v>-</v>
      </c>
      <c r="G22" s="40">
        <f t="shared" si="4"/>
        <v>0</v>
      </c>
      <c r="H22" s="36" t="str">
        <f t="shared" si="2"/>
        <v>-</v>
      </c>
      <c r="I22" s="13">
        <f t="shared" si="5"/>
        <v>0</v>
      </c>
      <c r="J22" s="40">
        <f t="shared" si="7"/>
        <v>0</v>
      </c>
    </row>
    <row r="23" spans="2:12" ht="17.5" hidden="1" x14ac:dyDescent="0.35">
      <c r="B23" s="10">
        <f t="shared" si="3"/>
        <v>13</v>
      </c>
      <c r="C23" s="38">
        <v>0</v>
      </c>
      <c r="D23" s="38">
        <v>0</v>
      </c>
      <c r="E23" s="47">
        <f t="shared" si="0"/>
        <v>0</v>
      </c>
      <c r="F23" s="29" t="str">
        <f t="shared" si="1"/>
        <v>-</v>
      </c>
      <c r="G23" s="40">
        <f t="shared" si="4"/>
        <v>0</v>
      </c>
      <c r="H23" s="36" t="str">
        <f t="shared" si="2"/>
        <v>-</v>
      </c>
      <c r="I23" s="13">
        <f t="shared" si="5"/>
        <v>0</v>
      </c>
      <c r="J23" s="40">
        <f t="shared" si="7"/>
        <v>0</v>
      </c>
      <c r="L23" s="3"/>
    </row>
    <row r="24" spans="2:12" ht="17.5" hidden="1" x14ac:dyDescent="0.35">
      <c r="B24" s="10">
        <f t="shared" si="3"/>
        <v>14</v>
      </c>
      <c r="C24" s="38">
        <v>0</v>
      </c>
      <c r="D24" s="38">
        <v>0</v>
      </c>
      <c r="E24" s="47">
        <f t="shared" si="0"/>
        <v>0</v>
      </c>
      <c r="F24" s="29" t="str">
        <f t="shared" si="1"/>
        <v>-</v>
      </c>
      <c r="G24" s="40">
        <f t="shared" si="4"/>
        <v>0</v>
      </c>
      <c r="H24" s="36" t="str">
        <f t="shared" si="2"/>
        <v>-</v>
      </c>
      <c r="I24" s="13">
        <f t="shared" si="5"/>
        <v>0</v>
      </c>
      <c r="J24" s="40">
        <f t="shared" si="7"/>
        <v>0</v>
      </c>
    </row>
    <row r="25" spans="2:12" ht="17.5" hidden="1" x14ac:dyDescent="0.35">
      <c r="B25" s="10">
        <f t="shared" si="3"/>
        <v>15</v>
      </c>
      <c r="C25" s="38">
        <v>0</v>
      </c>
      <c r="D25" s="38">
        <v>0</v>
      </c>
      <c r="E25" s="47">
        <f t="shared" si="0"/>
        <v>0</v>
      </c>
      <c r="F25" s="29" t="str">
        <f t="shared" si="1"/>
        <v>-</v>
      </c>
      <c r="G25" s="40">
        <f t="shared" si="4"/>
        <v>0</v>
      </c>
      <c r="H25" s="36" t="str">
        <f t="shared" si="2"/>
        <v>-</v>
      </c>
      <c r="I25" s="13">
        <f t="shared" si="5"/>
        <v>0</v>
      </c>
      <c r="J25" s="40">
        <f t="shared" si="7"/>
        <v>0</v>
      </c>
    </row>
    <row r="26" spans="2:12" ht="17.5" hidden="1" x14ac:dyDescent="0.35">
      <c r="B26" s="10">
        <f t="shared" si="3"/>
        <v>16</v>
      </c>
      <c r="C26" s="38">
        <v>0</v>
      </c>
      <c r="D26" s="38">
        <v>0</v>
      </c>
      <c r="E26" s="47">
        <f t="shared" si="0"/>
        <v>0</v>
      </c>
      <c r="F26" s="29" t="str">
        <f t="shared" si="1"/>
        <v>-</v>
      </c>
      <c r="G26" s="40">
        <f t="shared" si="4"/>
        <v>0</v>
      </c>
      <c r="H26" s="36" t="str">
        <f t="shared" si="2"/>
        <v>-</v>
      </c>
      <c r="I26" s="13">
        <f t="shared" si="5"/>
        <v>0</v>
      </c>
      <c r="J26" s="40">
        <f t="shared" si="7"/>
        <v>0</v>
      </c>
    </row>
    <row r="27" spans="2:12" ht="17.5" hidden="1" x14ac:dyDescent="0.35">
      <c r="B27" s="10">
        <f t="shared" si="3"/>
        <v>17</v>
      </c>
      <c r="C27" s="38">
        <v>0</v>
      </c>
      <c r="D27" s="38">
        <v>0</v>
      </c>
      <c r="E27" s="47">
        <f t="shared" si="0"/>
        <v>0</v>
      </c>
      <c r="F27" s="29" t="str">
        <f t="shared" si="1"/>
        <v>-</v>
      </c>
      <c r="G27" s="40">
        <f t="shared" si="4"/>
        <v>0</v>
      </c>
      <c r="H27" s="36" t="str">
        <f t="shared" si="2"/>
        <v>-</v>
      </c>
      <c r="I27" s="13">
        <f t="shared" si="5"/>
        <v>0</v>
      </c>
      <c r="J27" s="40">
        <f t="shared" si="7"/>
        <v>0</v>
      </c>
    </row>
    <row r="28" spans="2:12" ht="17.5" hidden="1" x14ac:dyDescent="0.35">
      <c r="B28" s="10">
        <f t="shared" si="3"/>
        <v>18</v>
      </c>
      <c r="C28" s="38">
        <v>0</v>
      </c>
      <c r="D28" s="38">
        <v>0</v>
      </c>
      <c r="E28" s="47">
        <f t="shared" si="0"/>
        <v>0</v>
      </c>
      <c r="F28" s="29" t="str">
        <f t="shared" si="1"/>
        <v>-</v>
      </c>
      <c r="G28" s="40">
        <f t="shared" si="4"/>
        <v>0</v>
      </c>
      <c r="H28" s="36" t="str">
        <f t="shared" si="2"/>
        <v>-</v>
      </c>
      <c r="I28" s="13">
        <f t="shared" si="5"/>
        <v>0</v>
      </c>
      <c r="J28" s="40">
        <f t="shared" si="7"/>
        <v>0</v>
      </c>
    </row>
    <row r="29" spans="2:12" ht="17.5" hidden="1" x14ac:dyDescent="0.35">
      <c r="B29" s="10">
        <f t="shared" si="3"/>
        <v>19</v>
      </c>
      <c r="C29" s="38">
        <v>0</v>
      </c>
      <c r="D29" s="38">
        <v>0</v>
      </c>
      <c r="E29" s="47">
        <f t="shared" si="0"/>
        <v>0</v>
      </c>
      <c r="F29" s="29" t="str">
        <f t="shared" si="1"/>
        <v>-</v>
      </c>
      <c r="G29" s="40">
        <f t="shared" si="4"/>
        <v>0</v>
      </c>
      <c r="H29" s="36" t="str">
        <f t="shared" si="2"/>
        <v>-</v>
      </c>
      <c r="I29" s="13">
        <f t="shared" si="5"/>
        <v>0</v>
      </c>
      <c r="J29" s="40">
        <f t="shared" si="7"/>
        <v>0</v>
      </c>
    </row>
    <row r="30" spans="2:12" ht="17.5" hidden="1" x14ac:dyDescent="0.35">
      <c r="B30" s="10">
        <f t="shared" si="3"/>
        <v>20</v>
      </c>
      <c r="C30" s="38">
        <v>0</v>
      </c>
      <c r="D30" s="38">
        <v>0</v>
      </c>
      <c r="E30" s="47">
        <f t="shared" si="0"/>
        <v>0</v>
      </c>
      <c r="F30" s="29" t="str">
        <f t="shared" si="1"/>
        <v>-</v>
      </c>
      <c r="G30" s="40">
        <f t="shared" si="4"/>
        <v>0</v>
      </c>
      <c r="H30" s="36" t="str">
        <f t="shared" si="2"/>
        <v>-</v>
      </c>
      <c r="I30" s="13">
        <f t="shared" si="5"/>
        <v>0</v>
      </c>
      <c r="J30" s="40">
        <f t="shared" si="7"/>
        <v>0</v>
      </c>
    </row>
    <row r="31" spans="2:12" ht="17.5" hidden="1" x14ac:dyDescent="0.35">
      <c r="B31" s="10">
        <f t="shared" si="3"/>
        <v>21</v>
      </c>
      <c r="C31" s="38">
        <v>0</v>
      </c>
      <c r="D31" s="38">
        <v>0</v>
      </c>
      <c r="E31" s="47">
        <f t="shared" si="0"/>
        <v>0</v>
      </c>
      <c r="F31" s="29" t="str">
        <f t="shared" si="1"/>
        <v>-</v>
      </c>
      <c r="G31" s="40">
        <f t="shared" si="4"/>
        <v>0</v>
      </c>
      <c r="H31" s="36" t="str">
        <f t="shared" si="2"/>
        <v>-</v>
      </c>
      <c r="I31" s="13">
        <f t="shared" si="5"/>
        <v>0</v>
      </c>
      <c r="J31" s="40">
        <f t="shared" si="7"/>
        <v>0</v>
      </c>
    </row>
    <row r="32" spans="2:12" ht="17.5" hidden="1" x14ac:dyDescent="0.35">
      <c r="B32" s="10">
        <f t="shared" si="3"/>
        <v>22</v>
      </c>
      <c r="C32" s="38">
        <v>0</v>
      </c>
      <c r="D32" s="38">
        <v>0</v>
      </c>
      <c r="E32" s="47">
        <f t="shared" si="0"/>
        <v>0</v>
      </c>
      <c r="F32" s="29" t="str">
        <f t="shared" si="1"/>
        <v>-</v>
      </c>
      <c r="G32" s="40">
        <f t="shared" si="4"/>
        <v>0</v>
      </c>
      <c r="H32" s="36" t="str">
        <f t="shared" si="2"/>
        <v>-</v>
      </c>
      <c r="I32" s="13">
        <f t="shared" si="5"/>
        <v>0</v>
      </c>
      <c r="J32" s="40">
        <f t="shared" si="7"/>
        <v>0</v>
      </c>
    </row>
    <row r="33" spans="2:10" ht="17.5" hidden="1" x14ac:dyDescent="0.35">
      <c r="B33" s="10">
        <f t="shared" si="3"/>
        <v>23</v>
      </c>
      <c r="C33" s="38">
        <v>0</v>
      </c>
      <c r="D33" s="38">
        <v>0</v>
      </c>
      <c r="E33" s="47">
        <f t="shared" si="0"/>
        <v>0</v>
      </c>
      <c r="F33" s="29" t="str">
        <f t="shared" si="1"/>
        <v>-</v>
      </c>
      <c r="G33" s="40">
        <f t="shared" si="4"/>
        <v>0</v>
      </c>
      <c r="H33" s="36" t="str">
        <f t="shared" si="2"/>
        <v>-</v>
      </c>
      <c r="I33" s="13">
        <f t="shared" si="5"/>
        <v>0</v>
      </c>
      <c r="J33" s="40">
        <f t="shared" si="7"/>
        <v>0</v>
      </c>
    </row>
    <row r="34" spans="2:10" ht="17.5" hidden="1" x14ac:dyDescent="0.35">
      <c r="B34" s="10">
        <f t="shared" si="3"/>
        <v>24</v>
      </c>
      <c r="C34" s="38">
        <v>0</v>
      </c>
      <c r="D34" s="38">
        <v>0</v>
      </c>
      <c r="E34" s="47">
        <f t="shared" si="0"/>
        <v>0</v>
      </c>
      <c r="F34" s="29" t="str">
        <f t="shared" si="1"/>
        <v>-</v>
      </c>
      <c r="G34" s="40">
        <f t="shared" si="4"/>
        <v>0</v>
      </c>
      <c r="H34" s="36" t="str">
        <f t="shared" si="2"/>
        <v>-</v>
      </c>
      <c r="I34" s="13">
        <f t="shared" si="5"/>
        <v>0</v>
      </c>
      <c r="J34" s="40">
        <f t="shared" si="7"/>
        <v>0</v>
      </c>
    </row>
    <row r="35" spans="2:10" ht="17.5" hidden="1" x14ac:dyDescent="0.35">
      <c r="B35" s="10">
        <f t="shared" si="3"/>
        <v>25</v>
      </c>
      <c r="C35" s="38">
        <v>0</v>
      </c>
      <c r="D35" s="38">
        <v>0</v>
      </c>
      <c r="E35" s="47">
        <f t="shared" si="0"/>
        <v>0</v>
      </c>
      <c r="F35" s="29" t="str">
        <f t="shared" si="1"/>
        <v>-</v>
      </c>
      <c r="G35" s="40">
        <f t="shared" si="4"/>
        <v>0</v>
      </c>
      <c r="H35" s="36" t="str">
        <f t="shared" si="2"/>
        <v>-</v>
      </c>
      <c r="I35" s="13">
        <f t="shared" si="5"/>
        <v>0</v>
      </c>
      <c r="J35" s="40">
        <f t="shared" si="7"/>
        <v>0</v>
      </c>
    </row>
    <row r="36" spans="2:10" ht="17.5" hidden="1" x14ac:dyDescent="0.35">
      <c r="B36" s="10">
        <f t="shared" si="3"/>
        <v>26</v>
      </c>
      <c r="C36" s="38">
        <v>0</v>
      </c>
      <c r="D36" s="38">
        <v>0</v>
      </c>
      <c r="E36" s="47">
        <f t="shared" si="0"/>
        <v>0</v>
      </c>
      <c r="F36" s="29" t="str">
        <f t="shared" si="1"/>
        <v>-</v>
      </c>
      <c r="G36" s="40">
        <f t="shared" si="4"/>
        <v>0</v>
      </c>
      <c r="H36" s="36" t="str">
        <f t="shared" si="2"/>
        <v>-</v>
      </c>
      <c r="I36" s="13">
        <f t="shared" si="5"/>
        <v>0</v>
      </c>
      <c r="J36" s="40">
        <f t="shared" si="7"/>
        <v>0</v>
      </c>
    </row>
    <row r="37" spans="2:10" ht="17.5" hidden="1" x14ac:dyDescent="0.35">
      <c r="B37" s="10">
        <f t="shared" si="3"/>
        <v>27</v>
      </c>
      <c r="C37" s="38">
        <v>0</v>
      </c>
      <c r="D37" s="38">
        <v>0</v>
      </c>
      <c r="E37" s="47">
        <f t="shared" si="0"/>
        <v>0</v>
      </c>
      <c r="F37" s="29" t="str">
        <f t="shared" si="1"/>
        <v>-</v>
      </c>
      <c r="G37" s="40">
        <f t="shared" si="4"/>
        <v>0</v>
      </c>
      <c r="H37" s="36" t="str">
        <f t="shared" si="2"/>
        <v>-</v>
      </c>
      <c r="I37" s="13">
        <f t="shared" si="5"/>
        <v>0</v>
      </c>
      <c r="J37" s="40">
        <f t="shared" si="7"/>
        <v>0</v>
      </c>
    </row>
    <row r="38" spans="2:10" ht="17.5" hidden="1" x14ac:dyDescent="0.35">
      <c r="B38" s="10">
        <f t="shared" si="3"/>
        <v>28</v>
      </c>
      <c r="C38" s="38">
        <v>0</v>
      </c>
      <c r="D38" s="38">
        <v>0</v>
      </c>
      <c r="E38" s="47">
        <f t="shared" si="0"/>
        <v>0</v>
      </c>
      <c r="F38" s="29" t="str">
        <f t="shared" si="1"/>
        <v>-</v>
      </c>
      <c r="G38" s="40">
        <f t="shared" si="4"/>
        <v>0</v>
      </c>
      <c r="H38" s="36" t="str">
        <f t="shared" si="2"/>
        <v>-</v>
      </c>
      <c r="I38" s="13">
        <f t="shared" si="5"/>
        <v>0</v>
      </c>
      <c r="J38" s="40">
        <f t="shared" si="7"/>
        <v>0</v>
      </c>
    </row>
    <row r="39" spans="2:10" ht="17.5" hidden="1" x14ac:dyDescent="0.35">
      <c r="B39" s="10">
        <f t="shared" si="3"/>
        <v>29</v>
      </c>
      <c r="C39" s="38">
        <v>0</v>
      </c>
      <c r="D39" s="38">
        <v>0</v>
      </c>
      <c r="E39" s="47">
        <f t="shared" si="0"/>
        <v>0</v>
      </c>
      <c r="F39" s="29" t="str">
        <f t="shared" si="1"/>
        <v>-</v>
      </c>
      <c r="G39" s="40">
        <f t="shared" si="4"/>
        <v>0</v>
      </c>
      <c r="H39" s="36" t="str">
        <f t="shared" si="2"/>
        <v>-</v>
      </c>
      <c r="I39" s="13">
        <f t="shared" si="5"/>
        <v>0</v>
      </c>
      <c r="J39" s="40">
        <f t="shared" si="7"/>
        <v>0</v>
      </c>
    </row>
    <row r="40" spans="2:10" ht="17.5" hidden="1" x14ac:dyDescent="0.35">
      <c r="B40" s="10">
        <f t="shared" si="3"/>
        <v>30</v>
      </c>
      <c r="C40" s="38">
        <v>0</v>
      </c>
      <c r="D40" s="38">
        <v>0</v>
      </c>
      <c r="E40" s="47">
        <f t="shared" si="0"/>
        <v>0</v>
      </c>
      <c r="F40" s="29" t="str">
        <f t="shared" si="1"/>
        <v>-</v>
      </c>
      <c r="G40" s="40">
        <f t="shared" si="4"/>
        <v>0</v>
      </c>
      <c r="H40" s="36" t="str">
        <f t="shared" si="2"/>
        <v>-</v>
      </c>
      <c r="I40" s="13">
        <f t="shared" si="5"/>
        <v>0</v>
      </c>
      <c r="J40" s="40">
        <f t="shared" si="7"/>
        <v>0</v>
      </c>
    </row>
    <row r="41" spans="2:10" ht="17.5" hidden="1" x14ac:dyDescent="0.35">
      <c r="B41" s="10">
        <f t="shared" si="3"/>
        <v>31</v>
      </c>
      <c r="C41" s="38">
        <v>0</v>
      </c>
      <c r="D41" s="38">
        <v>0</v>
      </c>
      <c r="E41" s="47">
        <f t="shared" si="0"/>
        <v>0</v>
      </c>
      <c r="F41" s="29" t="str">
        <f t="shared" si="1"/>
        <v>-</v>
      </c>
      <c r="G41" s="40">
        <f t="shared" si="4"/>
        <v>0</v>
      </c>
      <c r="H41" s="36" t="str">
        <f t="shared" si="2"/>
        <v>-</v>
      </c>
      <c r="I41" s="13">
        <f t="shared" si="5"/>
        <v>0</v>
      </c>
      <c r="J41" s="40">
        <f t="shared" si="7"/>
        <v>0</v>
      </c>
    </row>
    <row r="42" spans="2:10" ht="17.5" hidden="1" x14ac:dyDescent="0.35">
      <c r="B42" s="10">
        <f t="shared" si="3"/>
        <v>32</v>
      </c>
      <c r="C42" s="38">
        <v>0</v>
      </c>
      <c r="D42" s="38">
        <v>0</v>
      </c>
      <c r="E42" s="47">
        <f t="shared" si="0"/>
        <v>0</v>
      </c>
      <c r="F42" s="29" t="str">
        <f t="shared" si="1"/>
        <v>-</v>
      </c>
      <c r="G42" s="40">
        <f t="shared" si="4"/>
        <v>0</v>
      </c>
      <c r="H42" s="36" t="str">
        <f t="shared" si="2"/>
        <v>-</v>
      </c>
      <c r="I42" s="13">
        <f t="shared" si="5"/>
        <v>0</v>
      </c>
      <c r="J42" s="40">
        <f t="shared" si="7"/>
        <v>0</v>
      </c>
    </row>
    <row r="43" spans="2:10" ht="17.5" hidden="1" x14ac:dyDescent="0.35">
      <c r="B43" s="10">
        <f t="shared" si="3"/>
        <v>33</v>
      </c>
      <c r="C43" s="38">
        <v>0</v>
      </c>
      <c r="D43" s="38">
        <v>0</v>
      </c>
      <c r="E43" s="47">
        <f t="shared" si="0"/>
        <v>0</v>
      </c>
      <c r="F43" s="29" t="str">
        <f t="shared" si="1"/>
        <v>-</v>
      </c>
      <c r="G43" s="40">
        <f t="shared" si="4"/>
        <v>0</v>
      </c>
      <c r="H43" s="36" t="str">
        <f t="shared" si="2"/>
        <v>-</v>
      </c>
      <c r="I43" s="13">
        <f t="shared" si="5"/>
        <v>0</v>
      </c>
      <c r="J43" s="40">
        <f t="shared" si="7"/>
        <v>0</v>
      </c>
    </row>
    <row r="44" spans="2:10" ht="17.5" hidden="1" x14ac:dyDescent="0.35">
      <c r="B44" s="10">
        <f t="shared" si="3"/>
        <v>34</v>
      </c>
      <c r="C44" s="38">
        <v>0</v>
      </c>
      <c r="D44" s="38">
        <v>0</v>
      </c>
      <c r="E44" s="47">
        <f t="shared" si="0"/>
        <v>0</v>
      </c>
      <c r="F44" s="29" t="str">
        <f t="shared" si="1"/>
        <v>-</v>
      </c>
      <c r="G44" s="40">
        <f t="shared" si="4"/>
        <v>0</v>
      </c>
      <c r="H44" s="36" t="str">
        <f t="shared" si="2"/>
        <v>-</v>
      </c>
      <c r="I44" s="13">
        <f t="shared" si="5"/>
        <v>0</v>
      </c>
      <c r="J44" s="40">
        <f t="shared" si="7"/>
        <v>0</v>
      </c>
    </row>
    <row r="45" spans="2:10" ht="17.5" hidden="1" x14ac:dyDescent="0.35">
      <c r="B45" s="10">
        <f t="shared" si="3"/>
        <v>35</v>
      </c>
      <c r="C45" s="38">
        <v>0</v>
      </c>
      <c r="D45" s="38">
        <v>0</v>
      </c>
      <c r="E45" s="47">
        <f t="shared" si="0"/>
        <v>0</v>
      </c>
      <c r="F45" s="29" t="str">
        <f t="shared" si="1"/>
        <v>-</v>
      </c>
      <c r="G45" s="40">
        <f t="shared" si="4"/>
        <v>0</v>
      </c>
      <c r="H45" s="36" t="str">
        <f t="shared" si="2"/>
        <v>-</v>
      </c>
      <c r="I45" s="13">
        <f t="shared" si="5"/>
        <v>0</v>
      </c>
      <c r="J45" s="40">
        <f t="shared" si="7"/>
        <v>0</v>
      </c>
    </row>
    <row r="46" spans="2:10" ht="17.5" hidden="1" x14ac:dyDescent="0.35">
      <c r="B46" s="10">
        <f t="shared" si="3"/>
        <v>36</v>
      </c>
      <c r="C46" s="38">
        <v>0</v>
      </c>
      <c r="D46" s="38">
        <v>0</v>
      </c>
      <c r="E46" s="47">
        <f t="shared" si="0"/>
        <v>0</v>
      </c>
      <c r="F46" s="29" t="str">
        <f t="shared" si="1"/>
        <v>-</v>
      </c>
      <c r="G46" s="40">
        <f t="shared" si="4"/>
        <v>0</v>
      </c>
      <c r="H46" s="36" t="str">
        <f t="shared" si="2"/>
        <v>-</v>
      </c>
      <c r="I46" s="13">
        <f t="shared" si="5"/>
        <v>0</v>
      </c>
      <c r="J46" s="40">
        <f t="shared" si="7"/>
        <v>0</v>
      </c>
    </row>
    <row r="47" spans="2:10" ht="17.5" hidden="1" x14ac:dyDescent="0.35">
      <c r="B47" s="10">
        <f t="shared" si="3"/>
        <v>37</v>
      </c>
      <c r="C47" s="38">
        <v>0</v>
      </c>
      <c r="D47" s="38">
        <v>0</v>
      </c>
      <c r="E47" s="47">
        <f t="shared" si="0"/>
        <v>0</v>
      </c>
      <c r="F47" s="29" t="str">
        <f t="shared" si="1"/>
        <v>-</v>
      </c>
      <c r="G47" s="40">
        <f t="shared" si="4"/>
        <v>0</v>
      </c>
      <c r="H47" s="36" t="str">
        <f t="shared" si="2"/>
        <v>-</v>
      </c>
      <c r="I47" s="13">
        <f t="shared" si="5"/>
        <v>0</v>
      </c>
      <c r="J47" s="40">
        <f t="shared" si="7"/>
        <v>0</v>
      </c>
    </row>
    <row r="48" spans="2:10" ht="17.5" hidden="1" x14ac:dyDescent="0.35">
      <c r="B48" s="10">
        <f t="shared" si="3"/>
        <v>38</v>
      </c>
      <c r="C48" s="38">
        <v>0</v>
      </c>
      <c r="D48" s="38">
        <v>0</v>
      </c>
      <c r="E48" s="47">
        <f t="shared" si="0"/>
        <v>0</v>
      </c>
      <c r="F48" s="29" t="str">
        <f t="shared" si="1"/>
        <v>-</v>
      </c>
      <c r="G48" s="40">
        <f t="shared" si="4"/>
        <v>0</v>
      </c>
      <c r="H48" s="36" t="str">
        <f t="shared" si="2"/>
        <v>-</v>
      </c>
      <c r="I48" s="13">
        <f t="shared" si="5"/>
        <v>0</v>
      </c>
      <c r="J48" s="40">
        <f t="shared" si="7"/>
        <v>0</v>
      </c>
    </row>
    <row r="49" spans="2:10" ht="17.5" hidden="1" x14ac:dyDescent="0.35">
      <c r="B49" s="10">
        <f t="shared" si="3"/>
        <v>39</v>
      </c>
      <c r="C49" s="38">
        <v>0</v>
      </c>
      <c r="D49" s="38">
        <v>0</v>
      </c>
      <c r="E49" s="47">
        <f t="shared" si="0"/>
        <v>0</v>
      </c>
      <c r="F49" s="29" t="str">
        <f t="shared" si="1"/>
        <v>-</v>
      </c>
      <c r="G49" s="40">
        <f t="shared" si="4"/>
        <v>0</v>
      </c>
      <c r="H49" s="36" t="str">
        <f t="shared" si="2"/>
        <v>-</v>
      </c>
      <c r="I49" s="13">
        <f t="shared" si="5"/>
        <v>0</v>
      </c>
      <c r="J49" s="40">
        <f t="shared" si="7"/>
        <v>0</v>
      </c>
    </row>
    <row r="50" spans="2:10" ht="17.5" hidden="1" x14ac:dyDescent="0.35">
      <c r="B50" s="10">
        <f t="shared" si="3"/>
        <v>40</v>
      </c>
      <c r="C50" s="38">
        <v>0</v>
      </c>
      <c r="D50" s="38">
        <v>0</v>
      </c>
      <c r="E50" s="47">
        <f t="shared" si="0"/>
        <v>0</v>
      </c>
      <c r="F50" s="29" t="str">
        <f t="shared" si="1"/>
        <v>-</v>
      </c>
      <c r="G50" s="40">
        <f t="shared" si="4"/>
        <v>0</v>
      </c>
      <c r="H50" s="36" t="str">
        <f t="shared" si="2"/>
        <v>-</v>
      </c>
      <c r="I50" s="13">
        <f t="shared" si="5"/>
        <v>0</v>
      </c>
      <c r="J50" s="40">
        <f t="shared" si="7"/>
        <v>0</v>
      </c>
    </row>
    <row r="51" spans="2:10" ht="17.5" hidden="1" x14ac:dyDescent="0.35">
      <c r="B51" s="10">
        <f t="shared" si="3"/>
        <v>41</v>
      </c>
      <c r="C51" s="38">
        <v>0</v>
      </c>
      <c r="D51" s="38">
        <v>0</v>
      </c>
      <c r="E51" s="47">
        <f t="shared" si="0"/>
        <v>0</v>
      </c>
      <c r="F51" s="29" t="str">
        <f t="shared" si="1"/>
        <v>-</v>
      </c>
      <c r="G51" s="40">
        <f t="shared" si="4"/>
        <v>0</v>
      </c>
      <c r="H51" s="36" t="str">
        <f t="shared" si="2"/>
        <v>-</v>
      </c>
      <c r="I51" s="13">
        <f t="shared" si="5"/>
        <v>0</v>
      </c>
      <c r="J51" s="40">
        <f t="shared" si="7"/>
        <v>0</v>
      </c>
    </row>
    <row r="52" spans="2:10" ht="17.5" hidden="1" x14ac:dyDescent="0.35">
      <c r="B52" s="10">
        <f t="shared" si="3"/>
        <v>42</v>
      </c>
      <c r="C52" s="38">
        <v>0</v>
      </c>
      <c r="D52" s="38">
        <v>0</v>
      </c>
      <c r="E52" s="47">
        <f t="shared" si="0"/>
        <v>0</v>
      </c>
      <c r="F52" s="29" t="str">
        <f t="shared" si="1"/>
        <v>-</v>
      </c>
      <c r="G52" s="40">
        <f t="shared" si="4"/>
        <v>0</v>
      </c>
      <c r="H52" s="36" t="str">
        <f t="shared" si="2"/>
        <v>-</v>
      </c>
      <c r="I52" s="13">
        <f t="shared" si="5"/>
        <v>0</v>
      </c>
      <c r="J52" s="40">
        <f t="shared" si="7"/>
        <v>0</v>
      </c>
    </row>
    <row r="53" spans="2:10" ht="17.5" hidden="1" x14ac:dyDescent="0.35">
      <c r="B53" s="10">
        <f t="shared" si="3"/>
        <v>43</v>
      </c>
      <c r="C53" s="38">
        <v>0</v>
      </c>
      <c r="D53" s="38">
        <v>0</v>
      </c>
      <c r="E53" s="47">
        <f t="shared" si="0"/>
        <v>0</v>
      </c>
      <c r="F53" s="29" t="str">
        <f t="shared" si="1"/>
        <v>-</v>
      </c>
      <c r="G53" s="40">
        <f t="shared" si="4"/>
        <v>0</v>
      </c>
      <c r="H53" s="36" t="str">
        <f t="shared" si="2"/>
        <v>-</v>
      </c>
      <c r="I53" s="13">
        <f t="shared" si="5"/>
        <v>0</v>
      </c>
      <c r="J53" s="40">
        <f t="shared" si="7"/>
        <v>0</v>
      </c>
    </row>
    <row r="54" spans="2:10" ht="17.5" hidden="1" x14ac:dyDescent="0.35">
      <c r="B54" s="10">
        <f t="shared" si="3"/>
        <v>44</v>
      </c>
      <c r="C54" s="38">
        <v>0</v>
      </c>
      <c r="D54" s="38">
        <v>0</v>
      </c>
      <c r="E54" s="47">
        <f t="shared" si="0"/>
        <v>0</v>
      </c>
      <c r="F54" s="29" t="str">
        <f t="shared" si="1"/>
        <v>-</v>
      </c>
      <c r="G54" s="40">
        <f t="shared" si="4"/>
        <v>0</v>
      </c>
      <c r="H54" s="36" t="str">
        <f t="shared" si="2"/>
        <v>-</v>
      </c>
      <c r="I54" s="13">
        <f t="shared" si="5"/>
        <v>0</v>
      </c>
      <c r="J54" s="40">
        <f t="shared" si="7"/>
        <v>0</v>
      </c>
    </row>
    <row r="55" spans="2:10" ht="17.5" hidden="1" x14ac:dyDescent="0.35">
      <c r="B55" s="10">
        <f t="shared" si="3"/>
        <v>45</v>
      </c>
      <c r="C55" s="38">
        <v>0</v>
      </c>
      <c r="D55" s="38">
        <v>0</v>
      </c>
      <c r="E55" s="47">
        <f t="shared" si="0"/>
        <v>0</v>
      </c>
      <c r="F55" s="29" t="str">
        <f t="shared" si="1"/>
        <v>-</v>
      </c>
      <c r="G55" s="40">
        <f t="shared" si="4"/>
        <v>0</v>
      </c>
      <c r="H55" s="36" t="str">
        <f t="shared" si="2"/>
        <v>-</v>
      </c>
      <c r="I55" s="13">
        <f t="shared" si="5"/>
        <v>0</v>
      </c>
      <c r="J55" s="40">
        <f t="shared" si="7"/>
        <v>0</v>
      </c>
    </row>
    <row r="56" spans="2:10" ht="17.5" hidden="1" x14ac:dyDescent="0.35">
      <c r="B56" s="10">
        <f t="shared" si="3"/>
        <v>46</v>
      </c>
      <c r="C56" s="38">
        <v>0</v>
      </c>
      <c r="D56" s="38">
        <v>0</v>
      </c>
      <c r="E56" s="47">
        <f t="shared" si="0"/>
        <v>0</v>
      </c>
      <c r="F56" s="29" t="str">
        <f t="shared" si="1"/>
        <v>-</v>
      </c>
      <c r="G56" s="40">
        <f t="shared" si="4"/>
        <v>0</v>
      </c>
      <c r="H56" s="36" t="str">
        <f t="shared" si="2"/>
        <v>-</v>
      </c>
      <c r="I56" s="13">
        <f t="shared" si="5"/>
        <v>0</v>
      </c>
      <c r="J56" s="40">
        <f t="shared" si="7"/>
        <v>0</v>
      </c>
    </row>
    <row r="57" spans="2:10" ht="17.5" hidden="1" x14ac:dyDescent="0.35">
      <c r="B57" s="10">
        <f t="shared" si="3"/>
        <v>47</v>
      </c>
      <c r="C57" s="38">
        <v>0</v>
      </c>
      <c r="D57" s="38">
        <v>0</v>
      </c>
      <c r="E57" s="47">
        <f t="shared" si="0"/>
        <v>0</v>
      </c>
      <c r="F57" s="29" t="str">
        <f t="shared" si="1"/>
        <v>-</v>
      </c>
      <c r="G57" s="40">
        <f t="shared" si="4"/>
        <v>0</v>
      </c>
      <c r="H57" s="36" t="str">
        <f t="shared" si="2"/>
        <v>-</v>
      </c>
      <c r="I57" s="13">
        <f t="shared" si="5"/>
        <v>0</v>
      </c>
      <c r="J57" s="40">
        <f t="shared" si="7"/>
        <v>0</v>
      </c>
    </row>
    <row r="58" spans="2:10" ht="17.5" hidden="1" x14ac:dyDescent="0.35">
      <c r="B58" s="10">
        <f t="shared" si="3"/>
        <v>48</v>
      </c>
      <c r="C58" s="38">
        <v>0</v>
      </c>
      <c r="D58" s="38">
        <v>0</v>
      </c>
      <c r="E58" s="47">
        <f t="shared" si="0"/>
        <v>0</v>
      </c>
      <c r="F58" s="29" t="str">
        <f t="shared" si="1"/>
        <v>-</v>
      </c>
      <c r="G58" s="40">
        <f t="shared" si="4"/>
        <v>0</v>
      </c>
      <c r="H58" s="36" t="str">
        <f t="shared" si="2"/>
        <v>-</v>
      </c>
      <c r="I58" s="13">
        <f t="shared" si="5"/>
        <v>0</v>
      </c>
      <c r="J58" s="40">
        <f t="shared" si="7"/>
        <v>0</v>
      </c>
    </row>
    <row r="59" spans="2:10" ht="17.5" hidden="1" x14ac:dyDescent="0.35">
      <c r="B59" s="10">
        <f t="shared" si="3"/>
        <v>49</v>
      </c>
      <c r="C59" s="38">
        <v>0</v>
      </c>
      <c r="D59" s="38">
        <v>0</v>
      </c>
      <c r="E59" s="47">
        <f t="shared" si="0"/>
        <v>0</v>
      </c>
      <c r="F59" s="29" t="str">
        <f t="shared" si="1"/>
        <v>-</v>
      </c>
      <c r="G59" s="40">
        <f t="shared" si="4"/>
        <v>0</v>
      </c>
      <c r="H59" s="36" t="str">
        <f t="shared" si="2"/>
        <v>-</v>
      </c>
      <c r="I59" s="13">
        <f t="shared" si="5"/>
        <v>0</v>
      </c>
      <c r="J59" s="40">
        <f t="shared" si="7"/>
        <v>0</v>
      </c>
    </row>
    <row r="60" spans="2:10" ht="17.5" hidden="1" x14ac:dyDescent="0.35">
      <c r="B60" s="10">
        <f t="shared" si="3"/>
        <v>50</v>
      </c>
      <c r="C60" s="38">
        <v>0</v>
      </c>
      <c r="D60" s="38">
        <v>0</v>
      </c>
      <c r="E60" s="47">
        <f t="shared" si="0"/>
        <v>0</v>
      </c>
      <c r="F60" s="29" t="str">
        <f t="shared" si="1"/>
        <v>-</v>
      </c>
      <c r="G60" s="40">
        <f t="shared" si="4"/>
        <v>0</v>
      </c>
      <c r="H60" s="36" t="str">
        <f t="shared" si="2"/>
        <v>-</v>
      </c>
      <c r="I60" s="13">
        <f t="shared" si="5"/>
        <v>0</v>
      </c>
      <c r="J60" s="40">
        <f t="shared" si="7"/>
        <v>0</v>
      </c>
    </row>
    <row r="61" spans="2:10" ht="17.5" hidden="1" x14ac:dyDescent="0.35">
      <c r="B61" s="10">
        <f t="shared" si="3"/>
        <v>51</v>
      </c>
      <c r="C61" s="38">
        <v>0</v>
      </c>
      <c r="D61" s="38">
        <v>0</v>
      </c>
      <c r="E61" s="47">
        <f t="shared" si="0"/>
        <v>0</v>
      </c>
      <c r="F61" s="29" t="str">
        <f t="shared" si="1"/>
        <v>-</v>
      </c>
      <c r="G61" s="40">
        <f t="shared" si="4"/>
        <v>0</v>
      </c>
      <c r="H61" s="36" t="str">
        <f t="shared" si="2"/>
        <v>-</v>
      </c>
      <c r="I61" s="13">
        <f t="shared" si="5"/>
        <v>0</v>
      </c>
      <c r="J61" s="40">
        <f t="shared" si="7"/>
        <v>0</v>
      </c>
    </row>
    <row r="62" spans="2:10" ht="17.5" hidden="1" x14ac:dyDescent="0.35">
      <c r="B62" s="10">
        <f t="shared" si="3"/>
        <v>52</v>
      </c>
      <c r="C62" s="38">
        <v>0</v>
      </c>
      <c r="D62" s="38">
        <v>0</v>
      </c>
      <c r="E62" s="47">
        <f t="shared" si="0"/>
        <v>0</v>
      </c>
      <c r="F62" s="29" t="str">
        <f t="shared" si="1"/>
        <v>-</v>
      </c>
      <c r="G62" s="40">
        <f t="shared" si="4"/>
        <v>0</v>
      </c>
      <c r="H62" s="36" t="str">
        <f t="shared" si="2"/>
        <v>-</v>
      </c>
      <c r="I62" s="13">
        <f t="shared" si="5"/>
        <v>0</v>
      </c>
      <c r="J62" s="40">
        <f t="shared" si="7"/>
        <v>0</v>
      </c>
    </row>
    <row r="63" spans="2:10" ht="17.5" hidden="1" x14ac:dyDescent="0.35">
      <c r="B63" s="10">
        <f t="shared" si="3"/>
        <v>53</v>
      </c>
      <c r="C63" s="38">
        <v>0</v>
      </c>
      <c r="D63" s="38">
        <v>0</v>
      </c>
      <c r="E63" s="47">
        <f t="shared" si="0"/>
        <v>0</v>
      </c>
      <c r="F63" s="29" t="str">
        <f t="shared" si="1"/>
        <v>-</v>
      </c>
      <c r="G63" s="40">
        <f t="shared" si="4"/>
        <v>0</v>
      </c>
      <c r="H63" s="36" t="str">
        <f t="shared" si="2"/>
        <v>-</v>
      </c>
      <c r="I63" s="13">
        <f t="shared" si="5"/>
        <v>0</v>
      </c>
      <c r="J63" s="40">
        <f t="shared" si="7"/>
        <v>0</v>
      </c>
    </row>
    <row r="64" spans="2:10" ht="17.5" hidden="1" x14ac:dyDescent="0.35">
      <c r="B64" s="10">
        <f t="shared" si="3"/>
        <v>54</v>
      </c>
      <c r="C64" s="38">
        <v>0</v>
      </c>
      <c r="D64" s="38">
        <v>0</v>
      </c>
      <c r="E64" s="47">
        <f t="shared" si="0"/>
        <v>0</v>
      </c>
      <c r="F64" s="29" t="str">
        <f t="shared" si="1"/>
        <v>-</v>
      </c>
      <c r="G64" s="40">
        <f t="shared" si="4"/>
        <v>0</v>
      </c>
      <c r="H64" s="36" t="str">
        <f t="shared" si="2"/>
        <v>-</v>
      </c>
      <c r="I64" s="13">
        <f t="shared" si="5"/>
        <v>0</v>
      </c>
      <c r="J64" s="40">
        <f t="shared" si="7"/>
        <v>0</v>
      </c>
    </row>
    <row r="65" spans="2:10" ht="17.5" hidden="1" x14ac:dyDescent="0.35">
      <c r="B65" s="10">
        <f t="shared" si="3"/>
        <v>55</v>
      </c>
      <c r="C65" s="38">
        <v>0</v>
      </c>
      <c r="D65" s="38">
        <v>0</v>
      </c>
      <c r="E65" s="47">
        <f t="shared" si="0"/>
        <v>0</v>
      </c>
      <c r="F65" s="29" t="str">
        <f t="shared" si="1"/>
        <v>-</v>
      </c>
      <c r="G65" s="40">
        <f t="shared" si="4"/>
        <v>0</v>
      </c>
      <c r="H65" s="36" t="str">
        <f t="shared" si="2"/>
        <v>-</v>
      </c>
      <c r="I65" s="13">
        <f t="shared" si="5"/>
        <v>0</v>
      </c>
      <c r="J65" s="40">
        <f t="shared" si="7"/>
        <v>0</v>
      </c>
    </row>
    <row r="66" spans="2:10" ht="17.5" hidden="1" x14ac:dyDescent="0.35">
      <c r="B66" s="10">
        <f t="shared" si="3"/>
        <v>56</v>
      </c>
      <c r="C66" s="38">
        <v>0</v>
      </c>
      <c r="D66" s="38">
        <v>0</v>
      </c>
      <c r="E66" s="47">
        <f t="shared" si="0"/>
        <v>0</v>
      </c>
      <c r="F66" s="29" t="str">
        <f t="shared" si="1"/>
        <v>-</v>
      </c>
      <c r="G66" s="40">
        <f t="shared" si="4"/>
        <v>0</v>
      </c>
      <c r="H66" s="36" t="str">
        <f t="shared" si="2"/>
        <v>-</v>
      </c>
      <c r="I66" s="13">
        <f t="shared" si="5"/>
        <v>0</v>
      </c>
      <c r="J66" s="40">
        <f t="shared" si="7"/>
        <v>0</v>
      </c>
    </row>
    <row r="67" spans="2:10" ht="17.5" hidden="1" x14ac:dyDescent="0.35">
      <c r="B67" s="10">
        <f t="shared" si="3"/>
        <v>57</v>
      </c>
      <c r="C67" s="38">
        <v>0</v>
      </c>
      <c r="D67" s="38">
        <v>0</v>
      </c>
      <c r="E67" s="47">
        <f t="shared" si="0"/>
        <v>0</v>
      </c>
      <c r="F67" s="29" t="str">
        <f t="shared" si="1"/>
        <v>-</v>
      </c>
      <c r="G67" s="40">
        <f t="shared" si="4"/>
        <v>0</v>
      </c>
      <c r="H67" s="36" t="str">
        <f t="shared" si="2"/>
        <v>-</v>
      </c>
      <c r="I67" s="13">
        <f t="shared" si="5"/>
        <v>0</v>
      </c>
      <c r="J67" s="40">
        <f t="shared" si="7"/>
        <v>0</v>
      </c>
    </row>
    <row r="68" spans="2:10" ht="17.5" hidden="1" x14ac:dyDescent="0.35">
      <c r="B68" s="10">
        <f t="shared" si="3"/>
        <v>58</v>
      </c>
      <c r="C68" s="38">
        <v>0</v>
      </c>
      <c r="D68" s="38">
        <v>0</v>
      </c>
      <c r="E68" s="47">
        <f t="shared" si="0"/>
        <v>0</v>
      </c>
      <c r="F68" s="29" t="str">
        <f t="shared" si="1"/>
        <v>-</v>
      </c>
      <c r="G68" s="40">
        <f t="shared" si="4"/>
        <v>0</v>
      </c>
      <c r="H68" s="36" t="str">
        <f t="shared" si="2"/>
        <v>-</v>
      </c>
      <c r="I68" s="13">
        <f t="shared" si="5"/>
        <v>0</v>
      </c>
      <c r="J68" s="40">
        <f t="shared" si="7"/>
        <v>0</v>
      </c>
    </row>
    <row r="69" spans="2:10" ht="17.5" hidden="1" x14ac:dyDescent="0.35">
      <c r="B69" s="10">
        <f t="shared" si="3"/>
        <v>59</v>
      </c>
      <c r="C69" s="38">
        <v>0</v>
      </c>
      <c r="D69" s="38">
        <v>0</v>
      </c>
      <c r="E69" s="47">
        <f t="shared" si="0"/>
        <v>0</v>
      </c>
      <c r="F69" s="29" t="str">
        <f t="shared" si="1"/>
        <v>-</v>
      </c>
      <c r="G69" s="40">
        <f t="shared" si="4"/>
        <v>0</v>
      </c>
      <c r="H69" s="36" t="str">
        <f t="shared" si="2"/>
        <v>-</v>
      </c>
      <c r="I69" s="13">
        <f t="shared" si="5"/>
        <v>0</v>
      </c>
      <c r="J69" s="40">
        <f t="shared" si="7"/>
        <v>0</v>
      </c>
    </row>
    <row r="70" spans="2:10" ht="17.5" hidden="1" x14ac:dyDescent="0.35">
      <c r="B70" s="10">
        <f t="shared" si="3"/>
        <v>60</v>
      </c>
      <c r="C70" s="38">
        <v>0</v>
      </c>
      <c r="D70" s="38">
        <v>0</v>
      </c>
      <c r="E70" s="47">
        <f t="shared" si="0"/>
        <v>0</v>
      </c>
      <c r="F70" s="29" t="str">
        <f t="shared" si="1"/>
        <v>-</v>
      </c>
      <c r="G70" s="40">
        <f t="shared" si="4"/>
        <v>0</v>
      </c>
      <c r="H70" s="36" t="str">
        <f t="shared" si="2"/>
        <v>-</v>
      </c>
      <c r="I70" s="13">
        <f t="shared" si="5"/>
        <v>0</v>
      </c>
      <c r="J70" s="40">
        <f t="shared" si="7"/>
        <v>0</v>
      </c>
    </row>
    <row r="71" spans="2:10" ht="17.5" hidden="1" x14ac:dyDescent="0.35">
      <c r="B71" s="10">
        <f t="shared" si="3"/>
        <v>61</v>
      </c>
      <c r="C71" s="38">
        <v>0</v>
      </c>
      <c r="D71" s="38">
        <v>0</v>
      </c>
      <c r="E71" s="47">
        <f t="shared" si="0"/>
        <v>0</v>
      </c>
      <c r="F71" s="29" t="str">
        <f t="shared" si="1"/>
        <v>-</v>
      </c>
      <c r="G71" s="40">
        <f t="shared" si="4"/>
        <v>0</v>
      </c>
      <c r="H71" s="36" t="str">
        <f t="shared" si="2"/>
        <v>-</v>
      </c>
      <c r="I71" s="13">
        <f t="shared" si="5"/>
        <v>0</v>
      </c>
      <c r="J71" s="40">
        <f t="shared" si="7"/>
        <v>0</v>
      </c>
    </row>
    <row r="72" spans="2:10" ht="17.5" hidden="1" x14ac:dyDescent="0.35">
      <c r="B72" s="10">
        <f t="shared" si="3"/>
        <v>62</v>
      </c>
      <c r="C72" s="38">
        <v>0</v>
      </c>
      <c r="D72" s="38">
        <v>0</v>
      </c>
      <c r="E72" s="47">
        <f t="shared" si="0"/>
        <v>0</v>
      </c>
      <c r="F72" s="29" t="str">
        <f t="shared" si="1"/>
        <v>-</v>
      </c>
      <c r="G72" s="40">
        <f t="shared" si="4"/>
        <v>0</v>
      </c>
      <c r="H72" s="36" t="str">
        <f t="shared" si="2"/>
        <v>-</v>
      </c>
      <c r="I72" s="13">
        <f t="shared" si="5"/>
        <v>0</v>
      </c>
      <c r="J72" s="40">
        <f t="shared" si="7"/>
        <v>0</v>
      </c>
    </row>
    <row r="73" spans="2:10" ht="17.5" hidden="1" x14ac:dyDescent="0.35">
      <c r="B73" s="10">
        <f t="shared" si="3"/>
        <v>63</v>
      </c>
      <c r="C73" s="38">
        <v>0</v>
      </c>
      <c r="D73" s="38">
        <v>0</v>
      </c>
      <c r="E73" s="47">
        <f t="shared" si="0"/>
        <v>0</v>
      </c>
      <c r="F73" s="29" t="str">
        <f t="shared" si="1"/>
        <v>-</v>
      </c>
      <c r="G73" s="40">
        <f t="shared" si="4"/>
        <v>0</v>
      </c>
      <c r="H73" s="36" t="str">
        <f t="shared" si="2"/>
        <v>-</v>
      </c>
      <c r="I73" s="13">
        <f t="shared" si="5"/>
        <v>0</v>
      </c>
      <c r="J73" s="40">
        <f t="shared" si="7"/>
        <v>0</v>
      </c>
    </row>
    <row r="74" spans="2:10" ht="17.5" hidden="1" x14ac:dyDescent="0.35">
      <c r="B74" s="10">
        <f t="shared" si="3"/>
        <v>64</v>
      </c>
      <c r="C74" s="38">
        <v>0</v>
      </c>
      <c r="D74" s="38">
        <v>0</v>
      </c>
      <c r="E74" s="47">
        <f t="shared" ref="E74:E130" si="8">C74-D74</f>
        <v>0</v>
      </c>
      <c r="F74" s="29" t="str">
        <f t="shared" ref="F74:F130" si="9">IF(B74&lt;=$C$7,POWER((1+$C$8),(B74*-1)),"-")</f>
        <v>-</v>
      </c>
      <c r="G74" s="40">
        <f t="shared" si="4"/>
        <v>0</v>
      </c>
      <c r="H74" s="36" t="str">
        <f t="shared" ref="H74:H130" si="10">IF(B74&lt;=$C$7,POWER((1+$G$133),(B74*-1)),"-")</f>
        <v>-</v>
      </c>
      <c r="I74" s="13">
        <f t="shared" si="5"/>
        <v>0</v>
      </c>
      <c r="J74" s="40">
        <f t="shared" si="7"/>
        <v>0</v>
      </c>
    </row>
    <row r="75" spans="2:10" ht="17.5" hidden="1" x14ac:dyDescent="0.35">
      <c r="B75" s="10">
        <f t="shared" ref="B75:B130" si="11">B74+1</f>
        <v>65</v>
      </c>
      <c r="C75" s="38">
        <v>0</v>
      </c>
      <c r="D75" s="38">
        <v>0</v>
      </c>
      <c r="E75" s="47">
        <f t="shared" si="8"/>
        <v>0</v>
      </c>
      <c r="F75" s="29" t="str">
        <f t="shared" si="9"/>
        <v>-</v>
      </c>
      <c r="G75" s="40">
        <f t="shared" ref="G75:G130" si="12">PV($C$8,B75,0,E75)*-1</f>
        <v>0</v>
      </c>
      <c r="H75" s="36" t="str">
        <f t="shared" si="10"/>
        <v>-</v>
      </c>
      <c r="I75" s="13">
        <f t="shared" ref="I75:I130" si="13">PV($G$133,B75,0,E75)*-1</f>
        <v>0</v>
      </c>
      <c r="J75" s="40">
        <f t="shared" si="7"/>
        <v>0</v>
      </c>
    </row>
    <row r="76" spans="2:10" ht="17.5" hidden="1" x14ac:dyDescent="0.35">
      <c r="B76" s="10">
        <f t="shared" si="11"/>
        <v>66</v>
      </c>
      <c r="C76" s="38">
        <v>0</v>
      </c>
      <c r="D76" s="38">
        <v>0</v>
      </c>
      <c r="E76" s="47">
        <f t="shared" si="8"/>
        <v>0</v>
      </c>
      <c r="F76" s="29" t="str">
        <f t="shared" si="9"/>
        <v>-</v>
      </c>
      <c r="G76" s="40">
        <f t="shared" si="12"/>
        <v>0</v>
      </c>
      <c r="H76" s="36" t="str">
        <f t="shared" si="10"/>
        <v>-</v>
      </c>
      <c r="I76" s="13">
        <f t="shared" si="13"/>
        <v>0</v>
      </c>
      <c r="J76" s="40">
        <f t="shared" ref="J76:J130" si="14">IF(B76&lt;=$C$7,$J$11,0)</f>
        <v>0</v>
      </c>
    </row>
    <row r="77" spans="2:10" ht="17.5" hidden="1" x14ac:dyDescent="0.35">
      <c r="B77" s="10">
        <f t="shared" si="11"/>
        <v>67</v>
      </c>
      <c r="C77" s="38">
        <v>0</v>
      </c>
      <c r="D77" s="38">
        <v>0</v>
      </c>
      <c r="E77" s="47">
        <f t="shared" si="8"/>
        <v>0</v>
      </c>
      <c r="F77" s="29" t="str">
        <f t="shared" si="9"/>
        <v>-</v>
      </c>
      <c r="G77" s="40">
        <f t="shared" si="12"/>
        <v>0</v>
      </c>
      <c r="H77" s="36" t="str">
        <f t="shared" si="10"/>
        <v>-</v>
      </c>
      <c r="I77" s="13">
        <f t="shared" si="13"/>
        <v>0</v>
      </c>
      <c r="J77" s="40">
        <f t="shared" si="14"/>
        <v>0</v>
      </c>
    </row>
    <row r="78" spans="2:10" ht="17.5" hidden="1" x14ac:dyDescent="0.35">
      <c r="B78" s="10">
        <f t="shared" si="11"/>
        <v>68</v>
      </c>
      <c r="C78" s="38">
        <v>0</v>
      </c>
      <c r="D78" s="38">
        <v>0</v>
      </c>
      <c r="E78" s="47">
        <f t="shared" si="8"/>
        <v>0</v>
      </c>
      <c r="F78" s="29" t="str">
        <f t="shared" si="9"/>
        <v>-</v>
      </c>
      <c r="G78" s="40">
        <f t="shared" si="12"/>
        <v>0</v>
      </c>
      <c r="H78" s="36" t="str">
        <f t="shared" si="10"/>
        <v>-</v>
      </c>
      <c r="I78" s="13">
        <f t="shared" si="13"/>
        <v>0</v>
      </c>
      <c r="J78" s="40">
        <f t="shared" si="14"/>
        <v>0</v>
      </c>
    </row>
    <row r="79" spans="2:10" ht="17.5" hidden="1" x14ac:dyDescent="0.35">
      <c r="B79" s="10">
        <f t="shared" si="11"/>
        <v>69</v>
      </c>
      <c r="C79" s="38">
        <v>0</v>
      </c>
      <c r="D79" s="38">
        <v>0</v>
      </c>
      <c r="E79" s="47">
        <f t="shared" si="8"/>
        <v>0</v>
      </c>
      <c r="F79" s="29" t="str">
        <f t="shared" si="9"/>
        <v>-</v>
      </c>
      <c r="G79" s="40">
        <f t="shared" si="12"/>
        <v>0</v>
      </c>
      <c r="H79" s="36" t="str">
        <f t="shared" si="10"/>
        <v>-</v>
      </c>
      <c r="I79" s="13">
        <f t="shared" si="13"/>
        <v>0</v>
      </c>
      <c r="J79" s="40">
        <f t="shared" si="14"/>
        <v>0</v>
      </c>
    </row>
    <row r="80" spans="2:10" ht="17.5" hidden="1" x14ac:dyDescent="0.35">
      <c r="B80" s="10">
        <f t="shared" si="11"/>
        <v>70</v>
      </c>
      <c r="C80" s="38">
        <v>0</v>
      </c>
      <c r="D80" s="38">
        <v>0</v>
      </c>
      <c r="E80" s="47">
        <f t="shared" si="8"/>
        <v>0</v>
      </c>
      <c r="F80" s="29" t="str">
        <f t="shared" si="9"/>
        <v>-</v>
      </c>
      <c r="G80" s="40">
        <f t="shared" si="12"/>
        <v>0</v>
      </c>
      <c r="H80" s="36" t="str">
        <f t="shared" si="10"/>
        <v>-</v>
      </c>
      <c r="I80" s="13">
        <f t="shared" si="13"/>
        <v>0</v>
      </c>
      <c r="J80" s="40">
        <f t="shared" si="14"/>
        <v>0</v>
      </c>
    </row>
    <row r="81" spans="2:10" ht="17.5" hidden="1" x14ac:dyDescent="0.35">
      <c r="B81" s="10">
        <f t="shared" si="11"/>
        <v>71</v>
      </c>
      <c r="C81" s="38">
        <v>0</v>
      </c>
      <c r="D81" s="38">
        <v>0</v>
      </c>
      <c r="E81" s="47">
        <f t="shared" si="8"/>
        <v>0</v>
      </c>
      <c r="F81" s="29" t="str">
        <f t="shared" si="9"/>
        <v>-</v>
      </c>
      <c r="G81" s="40">
        <f t="shared" si="12"/>
        <v>0</v>
      </c>
      <c r="H81" s="36" t="str">
        <f t="shared" si="10"/>
        <v>-</v>
      </c>
      <c r="I81" s="13">
        <f t="shared" si="13"/>
        <v>0</v>
      </c>
      <c r="J81" s="40">
        <f t="shared" si="14"/>
        <v>0</v>
      </c>
    </row>
    <row r="82" spans="2:10" ht="17.5" hidden="1" x14ac:dyDescent="0.35">
      <c r="B82" s="10">
        <f t="shared" si="11"/>
        <v>72</v>
      </c>
      <c r="C82" s="38">
        <v>0</v>
      </c>
      <c r="D82" s="38">
        <v>0</v>
      </c>
      <c r="E82" s="47">
        <f t="shared" si="8"/>
        <v>0</v>
      </c>
      <c r="F82" s="29" t="str">
        <f t="shared" si="9"/>
        <v>-</v>
      </c>
      <c r="G82" s="40">
        <f t="shared" si="12"/>
        <v>0</v>
      </c>
      <c r="H82" s="36" t="str">
        <f t="shared" si="10"/>
        <v>-</v>
      </c>
      <c r="I82" s="13">
        <f t="shared" si="13"/>
        <v>0</v>
      </c>
      <c r="J82" s="40">
        <f t="shared" si="14"/>
        <v>0</v>
      </c>
    </row>
    <row r="83" spans="2:10" ht="17.5" hidden="1" x14ac:dyDescent="0.35">
      <c r="B83" s="10">
        <f t="shared" si="11"/>
        <v>73</v>
      </c>
      <c r="C83" s="38">
        <v>0</v>
      </c>
      <c r="D83" s="38">
        <v>0</v>
      </c>
      <c r="E83" s="47">
        <f t="shared" si="8"/>
        <v>0</v>
      </c>
      <c r="F83" s="29" t="str">
        <f t="shared" si="9"/>
        <v>-</v>
      </c>
      <c r="G83" s="40">
        <f t="shared" si="12"/>
        <v>0</v>
      </c>
      <c r="H83" s="36" t="str">
        <f t="shared" si="10"/>
        <v>-</v>
      </c>
      <c r="I83" s="13">
        <f t="shared" si="13"/>
        <v>0</v>
      </c>
      <c r="J83" s="40">
        <f t="shared" si="14"/>
        <v>0</v>
      </c>
    </row>
    <row r="84" spans="2:10" ht="17.5" hidden="1" x14ac:dyDescent="0.35">
      <c r="B84" s="10">
        <f t="shared" si="11"/>
        <v>74</v>
      </c>
      <c r="C84" s="38">
        <v>0</v>
      </c>
      <c r="D84" s="38">
        <v>0</v>
      </c>
      <c r="E84" s="47">
        <f t="shared" si="8"/>
        <v>0</v>
      </c>
      <c r="F84" s="29" t="str">
        <f t="shared" si="9"/>
        <v>-</v>
      </c>
      <c r="G84" s="40">
        <f t="shared" si="12"/>
        <v>0</v>
      </c>
      <c r="H84" s="36" t="str">
        <f t="shared" si="10"/>
        <v>-</v>
      </c>
      <c r="I84" s="13">
        <f t="shared" si="13"/>
        <v>0</v>
      </c>
      <c r="J84" s="40">
        <f t="shared" si="14"/>
        <v>0</v>
      </c>
    </row>
    <row r="85" spans="2:10" ht="17.5" hidden="1" x14ac:dyDescent="0.35">
      <c r="B85" s="10">
        <f t="shared" si="11"/>
        <v>75</v>
      </c>
      <c r="C85" s="38">
        <v>0</v>
      </c>
      <c r="D85" s="38">
        <v>0</v>
      </c>
      <c r="E85" s="47">
        <f t="shared" si="8"/>
        <v>0</v>
      </c>
      <c r="F85" s="29" t="str">
        <f t="shared" si="9"/>
        <v>-</v>
      </c>
      <c r="G85" s="40">
        <f t="shared" si="12"/>
        <v>0</v>
      </c>
      <c r="H85" s="36" t="str">
        <f t="shared" si="10"/>
        <v>-</v>
      </c>
      <c r="I85" s="13">
        <f t="shared" si="13"/>
        <v>0</v>
      </c>
      <c r="J85" s="40">
        <f t="shared" si="14"/>
        <v>0</v>
      </c>
    </row>
    <row r="86" spans="2:10" ht="17.5" hidden="1" x14ac:dyDescent="0.35">
      <c r="B86" s="10">
        <f t="shared" si="11"/>
        <v>76</v>
      </c>
      <c r="C86" s="38">
        <v>0</v>
      </c>
      <c r="D86" s="38">
        <v>0</v>
      </c>
      <c r="E86" s="47">
        <f t="shared" si="8"/>
        <v>0</v>
      </c>
      <c r="F86" s="29" t="str">
        <f t="shared" si="9"/>
        <v>-</v>
      </c>
      <c r="G86" s="40">
        <f t="shared" si="12"/>
        <v>0</v>
      </c>
      <c r="H86" s="36" t="str">
        <f t="shared" si="10"/>
        <v>-</v>
      </c>
      <c r="I86" s="13">
        <f t="shared" si="13"/>
        <v>0</v>
      </c>
      <c r="J86" s="40">
        <f t="shared" si="14"/>
        <v>0</v>
      </c>
    </row>
    <row r="87" spans="2:10" ht="17.5" hidden="1" x14ac:dyDescent="0.35">
      <c r="B87" s="10">
        <f t="shared" si="11"/>
        <v>77</v>
      </c>
      <c r="C87" s="38">
        <v>0</v>
      </c>
      <c r="D87" s="38">
        <v>0</v>
      </c>
      <c r="E87" s="47">
        <f t="shared" si="8"/>
        <v>0</v>
      </c>
      <c r="F87" s="29" t="str">
        <f t="shared" si="9"/>
        <v>-</v>
      </c>
      <c r="G87" s="40">
        <f t="shared" si="12"/>
        <v>0</v>
      </c>
      <c r="H87" s="36" t="str">
        <f t="shared" si="10"/>
        <v>-</v>
      </c>
      <c r="I87" s="13">
        <f t="shared" si="13"/>
        <v>0</v>
      </c>
      <c r="J87" s="40">
        <f t="shared" si="14"/>
        <v>0</v>
      </c>
    </row>
    <row r="88" spans="2:10" ht="17.5" hidden="1" x14ac:dyDescent="0.35">
      <c r="B88" s="10">
        <f t="shared" si="11"/>
        <v>78</v>
      </c>
      <c r="C88" s="38">
        <v>0</v>
      </c>
      <c r="D88" s="38">
        <v>0</v>
      </c>
      <c r="E88" s="47">
        <f t="shared" si="8"/>
        <v>0</v>
      </c>
      <c r="F88" s="29" t="str">
        <f t="shared" si="9"/>
        <v>-</v>
      </c>
      <c r="G88" s="40">
        <f t="shared" si="12"/>
        <v>0</v>
      </c>
      <c r="H88" s="36" t="str">
        <f t="shared" si="10"/>
        <v>-</v>
      </c>
      <c r="I88" s="13">
        <f t="shared" si="13"/>
        <v>0</v>
      </c>
      <c r="J88" s="40">
        <f t="shared" si="14"/>
        <v>0</v>
      </c>
    </row>
    <row r="89" spans="2:10" ht="17.5" hidden="1" x14ac:dyDescent="0.35">
      <c r="B89" s="10">
        <f t="shared" si="11"/>
        <v>79</v>
      </c>
      <c r="C89" s="38">
        <v>0</v>
      </c>
      <c r="D89" s="38">
        <v>0</v>
      </c>
      <c r="E89" s="47">
        <f t="shared" si="8"/>
        <v>0</v>
      </c>
      <c r="F89" s="29" t="str">
        <f t="shared" si="9"/>
        <v>-</v>
      </c>
      <c r="G89" s="40">
        <f t="shared" si="12"/>
        <v>0</v>
      </c>
      <c r="H89" s="36" t="str">
        <f t="shared" si="10"/>
        <v>-</v>
      </c>
      <c r="I89" s="13">
        <f t="shared" si="13"/>
        <v>0</v>
      </c>
      <c r="J89" s="40">
        <f t="shared" si="14"/>
        <v>0</v>
      </c>
    </row>
    <row r="90" spans="2:10" ht="17.5" hidden="1" x14ac:dyDescent="0.35">
      <c r="B90" s="10">
        <f t="shared" si="11"/>
        <v>80</v>
      </c>
      <c r="C90" s="38">
        <v>0</v>
      </c>
      <c r="D90" s="38">
        <v>0</v>
      </c>
      <c r="E90" s="47">
        <f t="shared" si="8"/>
        <v>0</v>
      </c>
      <c r="F90" s="29" t="str">
        <f t="shared" si="9"/>
        <v>-</v>
      </c>
      <c r="G90" s="40">
        <f t="shared" si="12"/>
        <v>0</v>
      </c>
      <c r="H90" s="36" t="str">
        <f t="shared" si="10"/>
        <v>-</v>
      </c>
      <c r="I90" s="13">
        <f t="shared" si="13"/>
        <v>0</v>
      </c>
      <c r="J90" s="40">
        <f t="shared" si="14"/>
        <v>0</v>
      </c>
    </row>
    <row r="91" spans="2:10" ht="17.5" hidden="1" x14ac:dyDescent="0.35">
      <c r="B91" s="10">
        <f t="shared" si="11"/>
        <v>81</v>
      </c>
      <c r="C91" s="38">
        <v>0</v>
      </c>
      <c r="D91" s="38">
        <v>0</v>
      </c>
      <c r="E91" s="47">
        <f t="shared" si="8"/>
        <v>0</v>
      </c>
      <c r="F91" s="29" t="str">
        <f t="shared" si="9"/>
        <v>-</v>
      </c>
      <c r="G91" s="40">
        <f t="shared" si="12"/>
        <v>0</v>
      </c>
      <c r="H91" s="36" t="str">
        <f t="shared" si="10"/>
        <v>-</v>
      </c>
      <c r="I91" s="13">
        <f t="shared" si="13"/>
        <v>0</v>
      </c>
      <c r="J91" s="40">
        <f t="shared" si="14"/>
        <v>0</v>
      </c>
    </row>
    <row r="92" spans="2:10" ht="17.5" hidden="1" x14ac:dyDescent="0.35">
      <c r="B92" s="10">
        <f t="shared" si="11"/>
        <v>82</v>
      </c>
      <c r="C92" s="38">
        <v>0</v>
      </c>
      <c r="D92" s="38">
        <v>0</v>
      </c>
      <c r="E92" s="47">
        <f t="shared" si="8"/>
        <v>0</v>
      </c>
      <c r="F92" s="29" t="str">
        <f t="shared" si="9"/>
        <v>-</v>
      </c>
      <c r="G92" s="40">
        <f t="shared" si="12"/>
        <v>0</v>
      </c>
      <c r="H92" s="36" t="str">
        <f t="shared" si="10"/>
        <v>-</v>
      </c>
      <c r="I92" s="13">
        <f t="shared" si="13"/>
        <v>0</v>
      </c>
      <c r="J92" s="40">
        <f t="shared" si="14"/>
        <v>0</v>
      </c>
    </row>
    <row r="93" spans="2:10" ht="17.5" hidden="1" x14ac:dyDescent="0.35">
      <c r="B93" s="10">
        <f t="shared" si="11"/>
        <v>83</v>
      </c>
      <c r="C93" s="38">
        <v>0</v>
      </c>
      <c r="D93" s="38">
        <v>0</v>
      </c>
      <c r="E93" s="47">
        <f t="shared" si="8"/>
        <v>0</v>
      </c>
      <c r="F93" s="29" t="str">
        <f t="shared" si="9"/>
        <v>-</v>
      </c>
      <c r="G93" s="40">
        <f t="shared" si="12"/>
        <v>0</v>
      </c>
      <c r="H93" s="36" t="str">
        <f t="shared" si="10"/>
        <v>-</v>
      </c>
      <c r="I93" s="13">
        <f t="shared" si="13"/>
        <v>0</v>
      </c>
      <c r="J93" s="40">
        <f t="shared" si="14"/>
        <v>0</v>
      </c>
    </row>
    <row r="94" spans="2:10" ht="17.5" hidden="1" x14ac:dyDescent="0.35">
      <c r="B94" s="10">
        <f t="shared" si="11"/>
        <v>84</v>
      </c>
      <c r="C94" s="38">
        <v>0</v>
      </c>
      <c r="D94" s="38">
        <v>0</v>
      </c>
      <c r="E94" s="47">
        <f t="shared" si="8"/>
        <v>0</v>
      </c>
      <c r="F94" s="29" t="str">
        <f t="shared" si="9"/>
        <v>-</v>
      </c>
      <c r="G94" s="40">
        <f t="shared" si="12"/>
        <v>0</v>
      </c>
      <c r="H94" s="36" t="str">
        <f t="shared" si="10"/>
        <v>-</v>
      </c>
      <c r="I94" s="13">
        <f t="shared" si="13"/>
        <v>0</v>
      </c>
      <c r="J94" s="40">
        <f t="shared" si="14"/>
        <v>0</v>
      </c>
    </row>
    <row r="95" spans="2:10" ht="17.5" hidden="1" x14ac:dyDescent="0.35">
      <c r="B95" s="10">
        <f t="shared" si="11"/>
        <v>85</v>
      </c>
      <c r="C95" s="38">
        <v>0</v>
      </c>
      <c r="D95" s="38">
        <v>0</v>
      </c>
      <c r="E95" s="47">
        <f t="shared" si="8"/>
        <v>0</v>
      </c>
      <c r="F95" s="29" t="str">
        <f t="shared" si="9"/>
        <v>-</v>
      </c>
      <c r="G95" s="40">
        <f t="shared" si="12"/>
        <v>0</v>
      </c>
      <c r="H95" s="36" t="str">
        <f t="shared" si="10"/>
        <v>-</v>
      </c>
      <c r="I95" s="13">
        <f t="shared" si="13"/>
        <v>0</v>
      </c>
      <c r="J95" s="40">
        <f t="shared" si="14"/>
        <v>0</v>
      </c>
    </row>
    <row r="96" spans="2:10" ht="17.5" hidden="1" x14ac:dyDescent="0.35">
      <c r="B96" s="10">
        <f t="shared" si="11"/>
        <v>86</v>
      </c>
      <c r="C96" s="38">
        <v>0</v>
      </c>
      <c r="D96" s="38">
        <v>0</v>
      </c>
      <c r="E96" s="47">
        <f t="shared" si="8"/>
        <v>0</v>
      </c>
      <c r="F96" s="29" t="str">
        <f t="shared" si="9"/>
        <v>-</v>
      </c>
      <c r="G96" s="40">
        <f t="shared" si="12"/>
        <v>0</v>
      </c>
      <c r="H96" s="36" t="str">
        <f t="shared" si="10"/>
        <v>-</v>
      </c>
      <c r="I96" s="13">
        <f t="shared" si="13"/>
        <v>0</v>
      </c>
      <c r="J96" s="40">
        <f t="shared" si="14"/>
        <v>0</v>
      </c>
    </row>
    <row r="97" spans="2:10" ht="17.5" hidden="1" x14ac:dyDescent="0.35">
      <c r="B97" s="10">
        <f t="shared" si="11"/>
        <v>87</v>
      </c>
      <c r="C97" s="38">
        <v>0</v>
      </c>
      <c r="D97" s="38">
        <v>0</v>
      </c>
      <c r="E97" s="47">
        <f t="shared" si="8"/>
        <v>0</v>
      </c>
      <c r="F97" s="29" t="str">
        <f t="shared" si="9"/>
        <v>-</v>
      </c>
      <c r="G97" s="40">
        <f t="shared" si="12"/>
        <v>0</v>
      </c>
      <c r="H97" s="36" t="str">
        <f t="shared" si="10"/>
        <v>-</v>
      </c>
      <c r="I97" s="13">
        <f t="shared" si="13"/>
        <v>0</v>
      </c>
      <c r="J97" s="40">
        <f t="shared" si="14"/>
        <v>0</v>
      </c>
    </row>
    <row r="98" spans="2:10" ht="17.5" hidden="1" x14ac:dyDescent="0.35">
      <c r="B98" s="10">
        <f t="shared" si="11"/>
        <v>88</v>
      </c>
      <c r="C98" s="38">
        <v>0</v>
      </c>
      <c r="D98" s="38">
        <v>0</v>
      </c>
      <c r="E98" s="47">
        <f t="shared" si="8"/>
        <v>0</v>
      </c>
      <c r="F98" s="29" t="str">
        <f t="shared" si="9"/>
        <v>-</v>
      </c>
      <c r="G98" s="40">
        <f t="shared" si="12"/>
        <v>0</v>
      </c>
      <c r="H98" s="36" t="str">
        <f t="shared" si="10"/>
        <v>-</v>
      </c>
      <c r="I98" s="13">
        <f t="shared" si="13"/>
        <v>0</v>
      </c>
      <c r="J98" s="40">
        <f t="shared" si="14"/>
        <v>0</v>
      </c>
    </row>
    <row r="99" spans="2:10" ht="17.5" hidden="1" x14ac:dyDescent="0.35">
      <c r="B99" s="10">
        <f t="shared" si="11"/>
        <v>89</v>
      </c>
      <c r="C99" s="38">
        <v>0</v>
      </c>
      <c r="D99" s="38">
        <v>0</v>
      </c>
      <c r="E99" s="47">
        <f t="shared" si="8"/>
        <v>0</v>
      </c>
      <c r="F99" s="29" t="str">
        <f t="shared" si="9"/>
        <v>-</v>
      </c>
      <c r="G99" s="40">
        <f t="shared" si="12"/>
        <v>0</v>
      </c>
      <c r="H99" s="36" t="str">
        <f t="shared" si="10"/>
        <v>-</v>
      </c>
      <c r="I99" s="13">
        <f t="shared" si="13"/>
        <v>0</v>
      </c>
      <c r="J99" s="40">
        <f t="shared" si="14"/>
        <v>0</v>
      </c>
    </row>
    <row r="100" spans="2:10" ht="17.5" hidden="1" x14ac:dyDescent="0.35">
      <c r="B100" s="10">
        <f t="shared" si="11"/>
        <v>90</v>
      </c>
      <c r="C100" s="38">
        <v>0</v>
      </c>
      <c r="D100" s="38">
        <v>0</v>
      </c>
      <c r="E100" s="47">
        <f t="shared" si="8"/>
        <v>0</v>
      </c>
      <c r="F100" s="29" t="str">
        <f t="shared" si="9"/>
        <v>-</v>
      </c>
      <c r="G100" s="40">
        <f t="shared" si="12"/>
        <v>0</v>
      </c>
      <c r="H100" s="36" t="str">
        <f t="shared" si="10"/>
        <v>-</v>
      </c>
      <c r="I100" s="13">
        <f t="shared" si="13"/>
        <v>0</v>
      </c>
      <c r="J100" s="40">
        <f t="shared" si="14"/>
        <v>0</v>
      </c>
    </row>
    <row r="101" spans="2:10" ht="17.5" hidden="1" x14ac:dyDescent="0.35">
      <c r="B101" s="10">
        <f t="shared" si="11"/>
        <v>91</v>
      </c>
      <c r="C101" s="38">
        <v>0</v>
      </c>
      <c r="D101" s="38">
        <v>0</v>
      </c>
      <c r="E101" s="47">
        <f t="shared" si="8"/>
        <v>0</v>
      </c>
      <c r="F101" s="29" t="str">
        <f t="shared" si="9"/>
        <v>-</v>
      </c>
      <c r="G101" s="40">
        <f t="shared" si="12"/>
        <v>0</v>
      </c>
      <c r="H101" s="36" t="str">
        <f t="shared" si="10"/>
        <v>-</v>
      </c>
      <c r="I101" s="13">
        <f t="shared" si="13"/>
        <v>0</v>
      </c>
      <c r="J101" s="40">
        <f t="shared" si="14"/>
        <v>0</v>
      </c>
    </row>
    <row r="102" spans="2:10" ht="17.5" hidden="1" x14ac:dyDescent="0.35">
      <c r="B102" s="10">
        <f t="shared" si="11"/>
        <v>92</v>
      </c>
      <c r="C102" s="38">
        <v>0</v>
      </c>
      <c r="D102" s="38">
        <v>0</v>
      </c>
      <c r="E102" s="47">
        <f t="shared" si="8"/>
        <v>0</v>
      </c>
      <c r="F102" s="29" t="str">
        <f t="shared" si="9"/>
        <v>-</v>
      </c>
      <c r="G102" s="40">
        <f t="shared" si="12"/>
        <v>0</v>
      </c>
      <c r="H102" s="36" t="str">
        <f t="shared" si="10"/>
        <v>-</v>
      </c>
      <c r="I102" s="13">
        <f t="shared" si="13"/>
        <v>0</v>
      </c>
      <c r="J102" s="40">
        <f t="shared" si="14"/>
        <v>0</v>
      </c>
    </row>
    <row r="103" spans="2:10" ht="17.5" hidden="1" x14ac:dyDescent="0.35">
      <c r="B103" s="10">
        <f t="shared" si="11"/>
        <v>93</v>
      </c>
      <c r="C103" s="38">
        <v>0</v>
      </c>
      <c r="D103" s="38">
        <v>0</v>
      </c>
      <c r="E103" s="47">
        <f t="shared" si="8"/>
        <v>0</v>
      </c>
      <c r="F103" s="29" t="str">
        <f t="shared" si="9"/>
        <v>-</v>
      </c>
      <c r="G103" s="40">
        <f t="shared" si="12"/>
        <v>0</v>
      </c>
      <c r="H103" s="36" t="str">
        <f t="shared" si="10"/>
        <v>-</v>
      </c>
      <c r="I103" s="13">
        <f t="shared" si="13"/>
        <v>0</v>
      </c>
      <c r="J103" s="40">
        <f t="shared" si="14"/>
        <v>0</v>
      </c>
    </row>
    <row r="104" spans="2:10" ht="17.5" hidden="1" x14ac:dyDescent="0.35">
      <c r="B104" s="10">
        <f t="shared" si="11"/>
        <v>94</v>
      </c>
      <c r="C104" s="38">
        <v>0</v>
      </c>
      <c r="D104" s="38">
        <v>0</v>
      </c>
      <c r="E104" s="47">
        <f t="shared" si="8"/>
        <v>0</v>
      </c>
      <c r="F104" s="29" t="str">
        <f t="shared" si="9"/>
        <v>-</v>
      </c>
      <c r="G104" s="40">
        <f t="shared" si="12"/>
        <v>0</v>
      </c>
      <c r="H104" s="36" t="str">
        <f t="shared" si="10"/>
        <v>-</v>
      </c>
      <c r="I104" s="13">
        <f t="shared" si="13"/>
        <v>0</v>
      </c>
      <c r="J104" s="40">
        <f t="shared" si="14"/>
        <v>0</v>
      </c>
    </row>
    <row r="105" spans="2:10" ht="17.5" hidden="1" x14ac:dyDescent="0.35">
      <c r="B105" s="10">
        <f t="shared" si="11"/>
        <v>95</v>
      </c>
      <c r="C105" s="38">
        <v>0</v>
      </c>
      <c r="D105" s="38">
        <v>0</v>
      </c>
      <c r="E105" s="47">
        <f t="shared" si="8"/>
        <v>0</v>
      </c>
      <c r="F105" s="29" t="str">
        <f t="shared" si="9"/>
        <v>-</v>
      </c>
      <c r="G105" s="40">
        <f t="shared" si="12"/>
        <v>0</v>
      </c>
      <c r="H105" s="36" t="str">
        <f t="shared" si="10"/>
        <v>-</v>
      </c>
      <c r="I105" s="13">
        <f t="shared" si="13"/>
        <v>0</v>
      </c>
      <c r="J105" s="40">
        <f t="shared" si="14"/>
        <v>0</v>
      </c>
    </row>
    <row r="106" spans="2:10" ht="17.5" hidden="1" x14ac:dyDescent="0.35">
      <c r="B106" s="10">
        <f t="shared" si="11"/>
        <v>96</v>
      </c>
      <c r="C106" s="38">
        <v>0</v>
      </c>
      <c r="D106" s="38">
        <v>0</v>
      </c>
      <c r="E106" s="47">
        <f t="shared" si="8"/>
        <v>0</v>
      </c>
      <c r="F106" s="29" t="str">
        <f t="shared" si="9"/>
        <v>-</v>
      </c>
      <c r="G106" s="40">
        <f t="shared" si="12"/>
        <v>0</v>
      </c>
      <c r="H106" s="36" t="str">
        <f t="shared" si="10"/>
        <v>-</v>
      </c>
      <c r="I106" s="13">
        <f t="shared" si="13"/>
        <v>0</v>
      </c>
      <c r="J106" s="40">
        <f t="shared" si="14"/>
        <v>0</v>
      </c>
    </row>
    <row r="107" spans="2:10" ht="17.5" hidden="1" x14ac:dyDescent="0.35">
      <c r="B107" s="10">
        <f t="shared" si="11"/>
        <v>97</v>
      </c>
      <c r="C107" s="38">
        <v>0</v>
      </c>
      <c r="D107" s="38">
        <v>0</v>
      </c>
      <c r="E107" s="47">
        <f t="shared" si="8"/>
        <v>0</v>
      </c>
      <c r="F107" s="29" t="str">
        <f t="shared" si="9"/>
        <v>-</v>
      </c>
      <c r="G107" s="40">
        <f t="shared" si="12"/>
        <v>0</v>
      </c>
      <c r="H107" s="36" t="str">
        <f t="shared" si="10"/>
        <v>-</v>
      </c>
      <c r="I107" s="13">
        <f t="shared" si="13"/>
        <v>0</v>
      </c>
      <c r="J107" s="40">
        <f t="shared" si="14"/>
        <v>0</v>
      </c>
    </row>
    <row r="108" spans="2:10" ht="17.5" hidden="1" x14ac:dyDescent="0.35">
      <c r="B108" s="10">
        <f t="shared" si="11"/>
        <v>98</v>
      </c>
      <c r="C108" s="38">
        <v>0</v>
      </c>
      <c r="D108" s="38">
        <v>0</v>
      </c>
      <c r="E108" s="47">
        <f t="shared" si="8"/>
        <v>0</v>
      </c>
      <c r="F108" s="29" t="str">
        <f t="shared" si="9"/>
        <v>-</v>
      </c>
      <c r="G108" s="40">
        <f t="shared" si="12"/>
        <v>0</v>
      </c>
      <c r="H108" s="36" t="str">
        <f t="shared" si="10"/>
        <v>-</v>
      </c>
      <c r="I108" s="13">
        <f t="shared" si="13"/>
        <v>0</v>
      </c>
      <c r="J108" s="40">
        <f t="shared" si="14"/>
        <v>0</v>
      </c>
    </row>
    <row r="109" spans="2:10" ht="17.5" hidden="1" x14ac:dyDescent="0.35">
      <c r="B109" s="10">
        <f t="shared" si="11"/>
        <v>99</v>
      </c>
      <c r="C109" s="38">
        <v>0</v>
      </c>
      <c r="D109" s="38">
        <v>0</v>
      </c>
      <c r="E109" s="47">
        <f t="shared" si="8"/>
        <v>0</v>
      </c>
      <c r="F109" s="29" t="str">
        <f t="shared" si="9"/>
        <v>-</v>
      </c>
      <c r="G109" s="40">
        <f t="shared" si="12"/>
        <v>0</v>
      </c>
      <c r="H109" s="36" t="str">
        <f t="shared" si="10"/>
        <v>-</v>
      </c>
      <c r="I109" s="13">
        <f t="shared" si="13"/>
        <v>0</v>
      </c>
      <c r="J109" s="40">
        <f t="shared" si="14"/>
        <v>0</v>
      </c>
    </row>
    <row r="110" spans="2:10" ht="17.5" hidden="1" x14ac:dyDescent="0.35">
      <c r="B110" s="10">
        <f t="shared" si="11"/>
        <v>100</v>
      </c>
      <c r="C110" s="38">
        <v>0</v>
      </c>
      <c r="D110" s="38">
        <v>0</v>
      </c>
      <c r="E110" s="47">
        <f t="shared" si="8"/>
        <v>0</v>
      </c>
      <c r="F110" s="29" t="str">
        <f t="shared" si="9"/>
        <v>-</v>
      </c>
      <c r="G110" s="40">
        <f t="shared" si="12"/>
        <v>0</v>
      </c>
      <c r="H110" s="36" t="str">
        <f t="shared" si="10"/>
        <v>-</v>
      </c>
      <c r="I110" s="13">
        <f t="shared" si="13"/>
        <v>0</v>
      </c>
      <c r="J110" s="40">
        <f t="shared" si="14"/>
        <v>0</v>
      </c>
    </row>
    <row r="111" spans="2:10" ht="17.5" hidden="1" x14ac:dyDescent="0.35">
      <c r="B111" s="10">
        <f t="shared" si="11"/>
        <v>101</v>
      </c>
      <c r="C111" s="38">
        <v>0</v>
      </c>
      <c r="D111" s="38">
        <v>0</v>
      </c>
      <c r="E111" s="47">
        <f t="shared" si="8"/>
        <v>0</v>
      </c>
      <c r="F111" s="29" t="str">
        <f t="shared" si="9"/>
        <v>-</v>
      </c>
      <c r="G111" s="40">
        <f t="shared" si="12"/>
        <v>0</v>
      </c>
      <c r="H111" s="36" t="str">
        <f t="shared" si="10"/>
        <v>-</v>
      </c>
      <c r="I111" s="13">
        <f t="shared" si="13"/>
        <v>0</v>
      </c>
      <c r="J111" s="40">
        <f t="shared" si="14"/>
        <v>0</v>
      </c>
    </row>
    <row r="112" spans="2:10" ht="17.5" hidden="1" x14ac:dyDescent="0.35">
      <c r="B112" s="10">
        <f t="shared" si="11"/>
        <v>102</v>
      </c>
      <c r="C112" s="38">
        <v>0</v>
      </c>
      <c r="D112" s="38">
        <v>0</v>
      </c>
      <c r="E112" s="47">
        <f t="shared" si="8"/>
        <v>0</v>
      </c>
      <c r="F112" s="29" t="str">
        <f t="shared" si="9"/>
        <v>-</v>
      </c>
      <c r="G112" s="40">
        <f t="shared" si="12"/>
        <v>0</v>
      </c>
      <c r="H112" s="36" t="str">
        <f t="shared" si="10"/>
        <v>-</v>
      </c>
      <c r="I112" s="13">
        <f t="shared" si="13"/>
        <v>0</v>
      </c>
      <c r="J112" s="40">
        <f t="shared" si="14"/>
        <v>0</v>
      </c>
    </row>
    <row r="113" spans="2:10" ht="17.5" hidden="1" x14ac:dyDescent="0.35">
      <c r="B113" s="10">
        <f t="shared" si="11"/>
        <v>103</v>
      </c>
      <c r="C113" s="38">
        <v>0</v>
      </c>
      <c r="D113" s="38">
        <v>0</v>
      </c>
      <c r="E113" s="47">
        <f t="shared" si="8"/>
        <v>0</v>
      </c>
      <c r="F113" s="29" t="str">
        <f t="shared" si="9"/>
        <v>-</v>
      </c>
      <c r="G113" s="40">
        <f t="shared" si="12"/>
        <v>0</v>
      </c>
      <c r="H113" s="36" t="str">
        <f t="shared" si="10"/>
        <v>-</v>
      </c>
      <c r="I113" s="13">
        <f t="shared" si="13"/>
        <v>0</v>
      </c>
      <c r="J113" s="40">
        <f t="shared" si="14"/>
        <v>0</v>
      </c>
    </row>
    <row r="114" spans="2:10" ht="17.5" hidden="1" x14ac:dyDescent="0.35">
      <c r="B114" s="10">
        <f t="shared" si="11"/>
        <v>104</v>
      </c>
      <c r="C114" s="38">
        <v>0</v>
      </c>
      <c r="D114" s="38">
        <v>0</v>
      </c>
      <c r="E114" s="47">
        <f t="shared" si="8"/>
        <v>0</v>
      </c>
      <c r="F114" s="29" t="str">
        <f t="shared" si="9"/>
        <v>-</v>
      </c>
      <c r="G114" s="40">
        <f t="shared" si="12"/>
        <v>0</v>
      </c>
      <c r="H114" s="36" t="str">
        <f t="shared" si="10"/>
        <v>-</v>
      </c>
      <c r="I114" s="13">
        <f t="shared" si="13"/>
        <v>0</v>
      </c>
      <c r="J114" s="40">
        <f t="shared" si="14"/>
        <v>0</v>
      </c>
    </row>
    <row r="115" spans="2:10" ht="17.5" hidden="1" x14ac:dyDescent="0.35">
      <c r="B115" s="10">
        <f t="shared" si="11"/>
        <v>105</v>
      </c>
      <c r="C115" s="38">
        <v>0</v>
      </c>
      <c r="D115" s="38">
        <v>0</v>
      </c>
      <c r="E115" s="47">
        <f t="shared" si="8"/>
        <v>0</v>
      </c>
      <c r="F115" s="29" t="str">
        <f t="shared" si="9"/>
        <v>-</v>
      </c>
      <c r="G115" s="40">
        <f t="shared" si="12"/>
        <v>0</v>
      </c>
      <c r="H115" s="36" t="str">
        <f t="shared" si="10"/>
        <v>-</v>
      </c>
      <c r="I115" s="13">
        <f t="shared" si="13"/>
        <v>0</v>
      </c>
      <c r="J115" s="40">
        <f t="shared" si="14"/>
        <v>0</v>
      </c>
    </row>
    <row r="116" spans="2:10" ht="17.5" hidden="1" x14ac:dyDescent="0.35">
      <c r="B116" s="10">
        <f t="shared" si="11"/>
        <v>106</v>
      </c>
      <c r="C116" s="38">
        <v>0</v>
      </c>
      <c r="D116" s="38">
        <v>0</v>
      </c>
      <c r="E116" s="47">
        <f t="shared" si="8"/>
        <v>0</v>
      </c>
      <c r="F116" s="29" t="str">
        <f t="shared" si="9"/>
        <v>-</v>
      </c>
      <c r="G116" s="40">
        <f t="shared" si="12"/>
        <v>0</v>
      </c>
      <c r="H116" s="36" t="str">
        <f t="shared" si="10"/>
        <v>-</v>
      </c>
      <c r="I116" s="13">
        <f t="shared" si="13"/>
        <v>0</v>
      </c>
      <c r="J116" s="40">
        <f t="shared" si="14"/>
        <v>0</v>
      </c>
    </row>
    <row r="117" spans="2:10" ht="17.5" hidden="1" x14ac:dyDescent="0.35">
      <c r="B117" s="10">
        <f t="shared" si="11"/>
        <v>107</v>
      </c>
      <c r="C117" s="38">
        <v>0</v>
      </c>
      <c r="D117" s="38">
        <v>0</v>
      </c>
      <c r="E117" s="47">
        <f t="shared" si="8"/>
        <v>0</v>
      </c>
      <c r="F117" s="29" t="str">
        <f t="shared" si="9"/>
        <v>-</v>
      </c>
      <c r="G117" s="40">
        <f t="shared" si="12"/>
        <v>0</v>
      </c>
      <c r="H117" s="36" t="str">
        <f t="shared" si="10"/>
        <v>-</v>
      </c>
      <c r="I117" s="13">
        <f t="shared" si="13"/>
        <v>0</v>
      </c>
      <c r="J117" s="40">
        <f t="shared" si="14"/>
        <v>0</v>
      </c>
    </row>
    <row r="118" spans="2:10" ht="17.5" hidden="1" x14ac:dyDescent="0.35">
      <c r="B118" s="10">
        <f t="shared" si="11"/>
        <v>108</v>
      </c>
      <c r="C118" s="38">
        <v>0</v>
      </c>
      <c r="D118" s="38">
        <v>0</v>
      </c>
      <c r="E118" s="47">
        <f t="shared" si="8"/>
        <v>0</v>
      </c>
      <c r="F118" s="29" t="str">
        <f t="shared" si="9"/>
        <v>-</v>
      </c>
      <c r="G118" s="40">
        <f t="shared" si="12"/>
        <v>0</v>
      </c>
      <c r="H118" s="36" t="str">
        <f t="shared" si="10"/>
        <v>-</v>
      </c>
      <c r="I118" s="13">
        <f t="shared" si="13"/>
        <v>0</v>
      </c>
      <c r="J118" s="40">
        <f t="shared" si="14"/>
        <v>0</v>
      </c>
    </row>
    <row r="119" spans="2:10" ht="17.5" hidden="1" x14ac:dyDescent="0.35">
      <c r="B119" s="10">
        <f t="shared" si="11"/>
        <v>109</v>
      </c>
      <c r="C119" s="38">
        <v>0</v>
      </c>
      <c r="D119" s="38">
        <v>0</v>
      </c>
      <c r="E119" s="47">
        <f t="shared" si="8"/>
        <v>0</v>
      </c>
      <c r="F119" s="29" t="str">
        <f t="shared" si="9"/>
        <v>-</v>
      </c>
      <c r="G119" s="40">
        <f t="shared" si="12"/>
        <v>0</v>
      </c>
      <c r="H119" s="36" t="str">
        <f t="shared" si="10"/>
        <v>-</v>
      </c>
      <c r="I119" s="13">
        <f t="shared" si="13"/>
        <v>0</v>
      </c>
      <c r="J119" s="40">
        <f t="shared" si="14"/>
        <v>0</v>
      </c>
    </row>
    <row r="120" spans="2:10" ht="17.5" hidden="1" x14ac:dyDescent="0.35">
      <c r="B120" s="10">
        <f t="shared" si="11"/>
        <v>110</v>
      </c>
      <c r="C120" s="38">
        <v>0</v>
      </c>
      <c r="D120" s="38">
        <v>0</v>
      </c>
      <c r="E120" s="47">
        <f t="shared" si="8"/>
        <v>0</v>
      </c>
      <c r="F120" s="29" t="str">
        <f t="shared" si="9"/>
        <v>-</v>
      </c>
      <c r="G120" s="40">
        <f t="shared" si="12"/>
        <v>0</v>
      </c>
      <c r="H120" s="36" t="str">
        <f t="shared" si="10"/>
        <v>-</v>
      </c>
      <c r="I120" s="13">
        <f t="shared" si="13"/>
        <v>0</v>
      </c>
      <c r="J120" s="40">
        <f t="shared" si="14"/>
        <v>0</v>
      </c>
    </row>
    <row r="121" spans="2:10" ht="17.5" hidden="1" x14ac:dyDescent="0.35">
      <c r="B121" s="10">
        <f t="shared" si="11"/>
        <v>111</v>
      </c>
      <c r="C121" s="38">
        <v>0</v>
      </c>
      <c r="D121" s="38">
        <v>0</v>
      </c>
      <c r="E121" s="47">
        <f t="shared" si="8"/>
        <v>0</v>
      </c>
      <c r="F121" s="29" t="str">
        <f t="shared" si="9"/>
        <v>-</v>
      </c>
      <c r="G121" s="40">
        <f t="shared" si="12"/>
        <v>0</v>
      </c>
      <c r="H121" s="36" t="str">
        <f t="shared" si="10"/>
        <v>-</v>
      </c>
      <c r="I121" s="13">
        <f t="shared" si="13"/>
        <v>0</v>
      </c>
      <c r="J121" s="40">
        <f t="shared" si="14"/>
        <v>0</v>
      </c>
    </row>
    <row r="122" spans="2:10" ht="17.5" hidden="1" x14ac:dyDescent="0.35">
      <c r="B122" s="10">
        <f t="shared" si="11"/>
        <v>112</v>
      </c>
      <c r="C122" s="38">
        <v>0</v>
      </c>
      <c r="D122" s="38">
        <v>0</v>
      </c>
      <c r="E122" s="47">
        <f t="shared" si="8"/>
        <v>0</v>
      </c>
      <c r="F122" s="29" t="str">
        <f t="shared" si="9"/>
        <v>-</v>
      </c>
      <c r="G122" s="40">
        <f t="shared" si="12"/>
        <v>0</v>
      </c>
      <c r="H122" s="36" t="str">
        <f t="shared" si="10"/>
        <v>-</v>
      </c>
      <c r="I122" s="13">
        <f t="shared" si="13"/>
        <v>0</v>
      </c>
      <c r="J122" s="40">
        <f t="shared" si="14"/>
        <v>0</v>
      </c>
    </row>
    <row r="123" spans="2:10" ht="17.5" hidden="1" x14ac:dyDescent="0.35">
      <c r="B123" s="10">
        <f t="shared" si="11"/>
        <v>113</v>
      </c>
      <c r="C123" s="38">
        <v>0</v>
      </c>
      <c r="D123" s="38">
        <v>0</v>
      </c>
      <c r="E123" s="47">
        <f t="shared" si="8"/>
        <v>0</v>
      </c>
      <c r="F123" s="29" t="str">
        <f t="shared" si="9"/>
        <v>-</v>
      </c>
      <c r="G123" s="40">
        <f t="shared" si="12"/>
        <v>0</v>
      </c>
      <c r="H123" s="36" t="str">
        <f t="shared" si="10"/>
        <v>-</v>
      </c>
      <c r="I123" s="13">
        <f t="shared" si="13"/>
        <v>0</v>
      </c>
      <c r="J123" s="40">
        <f t="shared" si="14"/>
        <v>0</v>
      </c>
    </row>
    <row r="124" spans="2:10" ht="17.5" hidden="1" x14ac:dyDescent="0.35">
      <c r="B124" s="10">
        <f t="shared" si="11"/>
        <v>114</v>
      </c>
      <c r="C124" s="38">
        <v>0</v>
      </c>
      <c r="D124" s="38">
        <v>0</v>
      </c>
      <c r="E124" s="47">
        <f t="shared" si="8"/>
        <v>0</v>
      </c>
      <c r="F124" s="29" t="str">
        <f t="shared" si="9"/>
        <v>-</v>
      </c>
      <c r="G124" s="40">
        <f t="shared" si="12"/>
        <v>0</v>
      </c>
      <c r="H124" s="36" t="str">
        <f t="shared" si="10"/>
        <v>-</v>
      </c>
      <c r="I124" s="13">
        <f t="shared" si="13"/>
        <v>0</v>
      </c>
      <c r="J124" s="40">
        <f t="shared" si="14"/>
        <v>0</v>
      </c>
    </row>
    <row r="125" spans="2:10" ht="17.5" hidden="1" x14ac:dyDescent="0.35">
      <c r="B125" s="10">
        <f t="shared" si="11"/>
        <v>115</v>
      </c>
      <c r="C125" s="38">
        <v>0</v>
      </c>
      <c r="D125" s="38">
        <v>0</v>
      </c>
      <c r="E125" s="47">
        <f t="shared" si="8"/>
        <v>0</v>
      </c>
      <c r="F125" s="29" t="str">
        <f t="shared" si="9"/>
        <v>-</v>
      </c>
      <c r="G125" s="40">
        <f t="shared" si="12"/>
        <v>0</v>
      </c>
      <c r="H125" s="36" t="str">
        <f t="shared" si="10"/>
        <v>-</v>
      </c>
      <c r="I125" s="13">
        <f t="shared" si="13"/>
        <v>0</v>
      </c>
      <c r="J125" s="40">
        <f t="shared" si="14"/>
        <v>0</v>
      </c>
    </row>
    <row r="126" spans="2:10" ht="17.5" hidden="1" x14ac:dyDescent="0.35">
      <c r="B126" s="10">
        <f t="shared" si="11"/>
        <v>116</v>
      </c>
      <c r="C126" s="38">
        <v>0</v>
      </c>
      <c r="D126" s="38">
        <v>0</v>
      </c>
      <c r="E126" s="47">
        <f t="shared" si="8"/>
        <v>0</v>
      </c>
      <c r="F126" s="29" t="str">
        <f t="shared" si="9"/>
        <v>-</v>
      </c>
      <c r="G126" s="40">
        <f t="shared" si="12"/>
        <v>0</v>
      </c>
      <c r="H126" s="36" t="str">
        <f t="shared" si="10"/>
        <v>-</v>
      </c>
      <c r="I126" s="13">
        <f t="shared" si="13"/>
        <v>0</v>
      </c>
      <c r="J126" s="40">
        <f t="shared" si="14"/>
        <v>0</v>
      </c>
    </row>
    <row r="127" spans="2:10" ht="17.5" hidden="1" x14ac:dyDescent="0.35">
      <c r="B127" s="10">
        <f t="shared" si="11"/>
        <v>117</v>
      </c>
      <c r="C127" s="38">
        <v>0</v>
      </c>
      <c r="D127" s="38">
        <v>0</v>
      </c>
      <c r="E127" s="47">
        <f t="shared" si="8"/>
        <v>0</v>
      </c>
      <c r="F127" s="29" t="str">
        <f t="shared" si="9"/>
        <v>-</v>
      </c>
      <c r="G127" s="40">
        <f t="shared" si="12"/>
        <v>0</v>
      </c>
      <c r="H127" s="36" t="str">
        <f t="shared" si="10"/>
        <v>-</v>
      </c>
      <c r="I127" s="13">
        <f t="shared" si="13"/>
        <v>0</v>
      </c>
      <c r="J127" s="40">
        <f t="shared" si="14"/>
        <v>0</v>
      </c>
    </row>
    <row r="128" spans="2:10" ht="17.5" hidden="1" x14ac:dyDescent="0.35">
      <c r="B128" s="10">
        <f t="shared" si="11"/>
        <v>118</v>
      </c>
      <c r="C128" s="38">
        <v>0</v>
      </c>
      <c r="D128" s="38">
        <v>0</v>
      </c>
      <c r="E128" s="47">
        <f t="shared" si="8"/>
        <v>0</v>
      </c>
      <c r="F128" s="29" t="str">
        <f t="shared" si="9"/>
        <v>-</v>
      </c>
      <c r="G128" s="40">
        <f t="shared" si="12"/>
        <v>0</v>
      </c>
      <c r="H128" s="36" t="str">
        <f t="shared" si="10"/>
        <v>-</v>
      </c>
      <c r="I128" s="13">
        <f t="shared" si="13"/>
        <v>0</v>
      </c>
      <c r="J128" s="40">
        <f t="shared" si="14"/>
        <v>0</v>
      </c>
    </row>
    <row r="129" spans="2:10" ht="17.5" hidden="1" x14ac:dyDescent="0.35">
      <c r="B129" s="10">
        <f t="shared" si="11"/>
        <v>119</v>
      </c>
      <c r="C129" s="38">
        <v>0</v>
      </c>
      <c r="D129" s="38">
        <v>0</v>
      </c>
      <c r="E129" s="47">
        <f t="shared" si="8"/>
        <v>0</v>
      </c>
      <c r="F129" s="29" t="str">
        <f t="shared" si="9"/>
        <v>-</v>
      </c>
      <c r="G129" s="40">
        <f t="shared" si="12"/>
        <v>0</v>
      </c>
      <c r="H129" s="36" t="str">
        <f t="shared" si="10"/>
        <v>-</v>
      </c>
      <c r="I129" s="13">
        <f t="shared" si="13"/>
        <v>0</v>
      </c>
      <c r="J129" s="40">
        <f t="shared" si="14"/>
        <v>0</v>
      </c>
    </row>
    <row r="130" spans="2:10" ht="18" hidden="1" thickBot="1" x14ac:dyDescent="0.4">
      <c r="B130" s="14">
        <f t="shared" si="11"/>
        <v>120</v>
      </c>
      <c r="C130" s="39">
        <v>0</v>
      </c>
      <c r="D130" s="39">
        <v>0</v>
      </c>
      <c r="E130" s="49">
        <f t="shared" si="8"/>
        <v>0</v>
      </c>
      <c r="F130" s="32" t="str">
        <f t="shared" si="9"/>
        <v>-</v>
      </c>
      <c r="G130" s="42">
        <f t="shared" si="12"/>
        <v>0</v>
      </c>
      <c r="H130" s="44" t="str">
        <f t="shared" si="10"/>
        <v>-</v>
      </c>
      <c r="I130" s="15">
        <f t="shared" si="13"/>
        <v>0</v>
      </c>
      <c r="J130" s="42">
        <f t="shared" si="14"/>
        <v>0</v>
      </c>
    </row>
    <row r="131" spans="2:10" ht="18" thickBot="1" x14ac:dyDescent="0.4">
      <c r="B131" s="20" t="s">
        <v>15</v>
      </c>
      <c r="C131" s="24"/>
      <c r="D131" s="24"/>
      <c r="E131" s="24"/>
      <c r="F131" s="24"/>
      <c r="G131" s="34">
        <f>SUM(G10:G130)</f>
        <v>2943332686.0732799</v>
      </c>
      <c r="H131" s="30"/>
      <c r="I131" s="35">
        <f>SUM(I10:I130)</f>
        <v>3.2782554626464844E-6</v>
      </c>
      <c r="J131" s="4"/>
    </row>
    <row r="132" spans="2:10" ht="18" thickBot="1" x14ac:dyDescent="0.4">
      <c r="B132" s="19" t="s">
        <v>11</v>
      </c>
      <c r="C132" s="22"/>
      <c r="D132" s="22"/>
      <c r="E132" s="22"/>
      <c r="F132" s="22"/>
      <c r="G132" s="23">
        <f>J11</f>
        <v>537922545.26247382</v>
      </c>
      <c r="H132" s="26"/>
      <c r="I132" s="26"/>
      <c r="J132" s="4"/>
    </row>
    <row r="133" spans="2:10" ht="18" thickBot="1" x14ac:dyDescent="0.4">
      <c r="B133" s="21" t="s">
        <v>0</v>
      </c>
      <c r="C133" s="16"/>
      <c r="D133" s="16"/>
      <c r="E133" s="16"/>
      <c r="F133" s="16"/>
      <c r="G133" s="17">
        <f>IRR(E10:E130)</f>
        <v>0.21406465112705253</v>
      </c>
      <c r="H133" s="27"/>
      <c r="I133" s="27"/>
      <c r="J133" s="4"/>
    </row>
    <row r="134" spans="2:10" ht="18" thickBot="1" x14ac:dyDescent="0.4">
      <c r="B134" s="20" t="s">
        <v>1</v>
      </c>
      <c r="C134" s="24"/>
      <c r="D134" s="24"/>
      <c r="E134" s="24"/>
      <c r="F134" s="24"/>
      <c r="G134" s="25">
        <f>NPER(C8,G136,G10,0)</f>
        <v>5.9545686902217856</v>
      </c>
      <c r="H134" s="28"/>
      <c r="I134" s="28"/>
      <c r="J134" s="4"/>
    </row>
    <row r="135" spans="2:10" hidden="1" x14ac:dyDescent="0.25">
      <c r="B135" s="46" t="s">
        <v>12</v>
      </c>
      <c r="G135" s="18">
        <f>SUM(G11:G130)</f>
        <v>10943332686.073278</v>
      </c>
      <c r="H135" s="18"/>
      <c r="I135" s="18"/>
    </row>
    <row r="136" spans="2:10" hidden="1" x14ac:dyDescent="0.25">
      <c r="B136" s="46" t="s">
        <v>13</v>
      </c>
      <c r="G136" s="1">
        <f>PMT(C8,C7,G135,0)*-1</f>
        <v>2000000000.000001</v>
      </c>
      <c r="H136" s="1"/>
      <c r="I136" s="1"/>
    </row>
    <row r="138" spans="2:10" ht="17.5" x14ac:dyDescent="0.35">
      <c r="B138" s="33" t="s">
        <v>10</v>
      </c>
    </row>
    <row r="139" spans="2:10" ht="78.650000000000006" customHeight="1" x14ac:dyDescent="0.25">
      <c r="B139" s="92" t="str">
        <f>CONCATENATE("Da nutidsværdien er ",IF(G131&gt;=0,"positiv med ","negativ med "),"kr. ",ROUND(G131,0)," er investeringen ",IF(G131&gt;=0,"rentabel ","ikke rentabel "),"og bør ",IF(G131&gt;=0,"foretages. ","ikke foretages. "),"Den interne rente er på ",ROUND(G133,4)*100," hvilket er ",IF(ROUND((G133-C8),4)*100&gt;0,ROUND((G133-C8),4)*100,ROUND((G133-C8),4)*-100)," %-point ",IF(C8&lt;=G133,"over ","under "),"kalkulationsrenten på ",ROUND(C8,2)*100," %. ","Hvis man omregner nutidsværdien til en annuitet bliver det årlige ",IF(G131&gt;=0,"overskud ","underskud "),"på kr. ",ROUND(G132,0),". ","Både den ",IF(G131&gt;=0,"postive ","negative "),"nutidsværdi og det at den interne rente er ",IF(G131&gt;=0,"over ","under "),"kalkulationsrenten bekræfter os i at investeringen ",IF(G131&gt;=0,"bør foretages.","ikke bør foretages."))</f>
        <v>Da nutidsværdien er positiv med kr. 2943332686 er investeringen rentabel og bør foretages. Den interne rente er på 21,41 hvilket er 8,61 %-point over kalkulationsrenten på 13 %. Hvis man omregner nutidsværdien til en annuitet bliver det årlige overskud på kr. 537922545. Både den postive nutidsværdi og det at den interne rente er over kalkulationsrenten bekræfter os i at investeringen bør foretages.</v>
      </c>
      <c r="C139" s="92"/>
      <c r="D139" s="92"/>
      <c r="E139" s="92"/>
      <c r="F139" s="92"/>
      <c r="G139" s="92"/>
    </row>
    <row r="140" spans="2:10" x14ac:dyDescent="0.25">
      <c r="B140" s="2"/>
      <c r="C140" s="2"/>
    </row>
    <row r="141" spans="2:10" ht="22.5" x14ac:dyDescent="0.45">
      <c r="B141" s="153" t="s">
        <v>106</v>
      </c>
      <c r="C141" s="153"/>
      <c r="D141" s="153"/>
      <c r="E141" s="153"/>
      <c r="F141" s="153"/>
      <c r="G141" s="153"/>
      <c r="H141" s="153"/>
      <c r="I141" s="153"/>
      <c r="J141" s="153"/>
    </row>
    <row r="142" spans="2:10" ht="22.5" x14ac:dyDescent="0.45">
      <c r="B142" s="153" t="s">
        <v>107</v>
      </c>
      <c r="C142" s="153"/>
      <c r="D142" s="153"/>
      <c r="E142" s="153"/>
      <c r="F142" s="153"/>
      <c r="G142" s="173">
        <f>D3</f>
        <v>2000000000</v>
      </c>
      <c r="H142" s="153"/>
      <c r="I142" s="153"/>
      <c r="J142" s="172">
        <f>G142/$G$142</f>
        <v>1</v>
      </c>
    </row>
    <row r="143" spans="2:10" ht="22.5" x14ac:dyDescent="0.45">
      <c r="B143" s="153" t="s">
        <v>108</v>
      </c>
      <c r="C143" s="153"/>
      <c r="D143" s="153"/>
      <c r="E143" s="153"/>
      <c r="F143" s="153"/>
      <c r="G143" s="173">
        <f>G132</f>
        <v>537922545.26247382</v>
      </c>
      <c r="H143" s="153"/>
      <c r="I143" s="153"/>
      <c r="J143" s="172">
        <f t="shared" ref="J143:J144" si="15">G143/$G$142</f>
        <v>0.26896127263123693</v>
      </c>
    </row>
    <row r="144" spans="2:10" ht="22.5" x14ac:dyDescent="0.45">
      <c r="B144" s="174" t="s">
        <v>109</v>
      </c>
      <c r="C144" s="174"/>
      <c r="D144" s="174"/>
      <c r="E144" s="174"/>
      <c r="F144" s="174"/>
      <c r="G144" s="175">
        <f>G142-G143</f>
        <v>1462077454.7375262</v>
      </c>
      <c r="H144" s="174"/>
      <c r="I144" s="174"/>
      <c r="J144" s="176">
        <f t="shared" si="15"/>
        <v>0.73103872736876307</v>
      </c>
    </row>
    <row r="145" spans="2:10" ht="22.5" x14ac:dyDescent="0.45">
      <c r="B145" s="153"/>
      <c r="C145" s="153"/>
      <c r="D145" s="153"/>
      <c r="E145" s="153"/>
      <c r="F145" s="153"/>
      <c r="G145" s="153"/>
      <c r="H145" s="153"/>
      <c r="I145" s="153"/>
      <c r="J145" s="153"/>
    </row>
    <row r="146" spans="2:10" ht="22.5" x14ac:dyDescent="0.45">
      <c r="B146" s="153"/>
      <c r="C146" s="153"/>
      <c r="D146" s="153"/>
      <c r="E146" s="153"/>
      <c r="F146" s="153"/>
      <c r="G146" s="153"/>
      <c r="H146" s="153"/>
      <c r="I146" s="153"/>
      <c r="J146" s="153"/>
    </row>
  </sheetData>
  <mergeCells count="1">
    <mergeCell ref="B139:G139"/>
  </mergeCells>
  <pageMargins left="0.78740157480314965" right="0.39370078740157483" top="0.98425196850393704" bottom="0.98425196850393704" header="0" footer="0"/>
  <pageSetup paperSize="9" scale="5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2D9E-5A3C-429F-9962-38119F0AEC35}">
  <dimension ref="B42:AP45"/>
  <sheetViews>
    <sheetView topLeftCell="A4" zoomScale="69" zoomScaleNormal="60" workbookViewId="0">
      <selection activeCell="B46" sqref="B46"/>
    </sheetView>
  </sheetViews>
  <sheetFormatPr defaultRowHeight="12.5" x14ac:dyDescent="0.25"/>
  <cols>
    <col min="2" max="2" width="43.7265625" bestFit="1" customWidth="1"/>
    <col min="3" max="3" width="13.08984375" bestFit="1" customWidth="1"/>
    <col min="4" max="7" width="8.81640625" bestFit="1" customWidth="1"/>
    <col min="8" max="24" width="9.36328125" bestFit="1" customWidth="1"/>
    <col min="25" max="42" width="8.81640625" bestFit="1" customWidth="1"/>
  </cols>
  <sheetData>
    <row r="42" spans="2:42" x14ac:dyDescent="0.25">
      <c r="B42" t="s">
        <v>81</v>
      </c>
      <c r="C42">
        <v>1970</v>
      </c>
      <c r="D42">
        <v>1971</v>
      </c>
      <c r="E42">
        <v>1972</v>
      </c>
      <c r="F42">
        <v>1973</v>
      </c>
      <c r="G42">
        <v>1974</v>
      </c>
      <c r="H42">
        <v>1975</v>
      </c>
      <c r="I42">
        <v>1976</v>
      </c>
      <c r="J42">
        <v>1977</v>
      </c>
      <c r="K42">
        <v>1978</v>
      </c>
      <c r="L42">
        <v>1979</v>
      </c>
      <c r="M42">
        <v>1980</v>
      </c>
      <c r="N42">
        <v>1981</v>
      </c>
      <c r="O42">
        <v>1982</v>
      </c>
      <c r="P42">
        <v>1983</v>
      </c>
      <c r="Q42">
        <v>1984</v>
      </c>
      <c r="R42">
        <v>1985</v>
      </c>
      <c r="S42">
        <v>1986</v>
      </c>
      <c r="T42">
        <v>1987</v>
      </c>
      <c r="U42">
        <v>1988</v>
      </c>
      <c r="V42">
        <v>1989</v>
      </c>
      <c r="W42">
        <v>1990</v>
      </c>
      <c r="X42">
        <v>1991</v>
      </c>
      <c r="Y42">
        <v>1992</v>
      </c>
      <c r="Z42">
        <v>1993</v>
      </c>
      <c r="AA42">
        <v>1994</v>
      </c>
      <c r="AB42">
        <v>1995</v>
      </c>
      <c r="AC42">
        <v>1996</v>
      </c>
      <c r="AD42">
        <v>1997</v>
      </c>
      <c r="AE42">
        <v>1998</v>
      </c>
      <c r="AF42">
        <v>1999</v>
      </c>
      <c r="AG42">
        <v>2000</v>
      </c>
      <c r="AH42">
        <v>2001</v>
      </c>
      <c r="AI42">
        <v>2002</v>
      </c>
      <c r="AJ42">
        <v>2003</v>
      </c>
      <c r="AK42">
        <v>2004</v>
      </c>
      <c r="AL42">
        <v>2005</v>
      </c>
      <c r="AM42">
        <v>2006</v>
      </c>
      <c r="AN42">
        <v>2007</v>
      </c>
      <c r="AO42">
        <v>2008</v>
      </c>
      <c r="AP42">
        <v>2009</v>
      </c>
    </row>
    <row r="43" spans="2:42" x14ac:dyDescent="0.25">
      <c r="B43" t="s">
        <v>80</v>
      </c>
      <c r="C43" s="125">
        <v>5.69</v>
      </c>
      <c r="D43" s="125">
        <v>8.4700000000000006</v>
      </c>
      <c r="E43" s="125">
        <v>6.14</v>
      </c>
      <c r="F43" s="125">
        <v>4.97</v>
      </c>
      <c r="G43" s="125">
        <v>8.86</v>
      </c>
      <c r="H43" s="125">
        <v>12.63</v>
      </c>
      <c r="I43" s="125">
        <v>13.27</v>
      </c>
      <c r="J43" s="125">
        <v>15.84</v>
      </c>
      <c r="K43" s="125">
        <v>17.5</v>
      </c>
      <c r="L43" s="125">
        <v>18.170000000000002</v>
      </c>
      <c r="M43" s="125">
        <v>18.760000000000002</v>
      </c>
      <c r="N43" s="125">
        <v>13.93</v>
      </c>
      <c r="O43" s="125">
        <v>16.43</v>
      </c>
      <c r="P43" s="125">
        <v>14.74</v>
      </c>
      <c r="Q43" s="125">
        <v>14.79</v>
      </c>
      <c r="R43" s="125">
        <v>14.83</v>
      </c>
      <c r="S43" s="125">
        <v>13.1</v>
      </c>
      <c r="T43" s="125">
        <v>10.6</v>
      </c>
      <c r="U43" s="125">
        <v>10.5</v>
      </c>
      <c r="V43" s="125">
        <v>10.6</v>
      </c>
      <c r="W43" s="125">
        <v>11.42</v>
      </c>
      <c r="X43" s="125">
        <v>11.92</v>
      </c>
      <c r="Y43" s="125">
        <v>8.0500000000000007</v>
      </c>
      <c r="Z43" s="125">
        <v>6.25</v>
      </c>
      <c r="AA43" s="125">
        <v>7.14</v>
      </c>
      <c r="AB43" s="125">
        <v>8.08</v>
      </c>
      <c r="AC43" s="125">
        <v>7.04</v>
      </c>
      <c r="AD43" s="125">
        <v>7.64</v>
      </c>
      <c r="AE43" s="125">
        <v>6.99</v>
      </c>
      <c r="AF43" s="125">
        <v>-0.63</v>
      </c>
      <c r="AG43" s="125">
        <v>-0.24</v>
      </c>
      <c r="AH43" s="125">
        <v>2.2999999999999998</v>
      </c>
      <c r="AI43" s="125">
        <v>3.61</v>
      </c>
      <c r="AJ43" s="125">
        <v>7.5</v>
      </c>
      <c r="AK43" s="125">
        <v>6.97</v>
      </c>
      <c r="AL43" s="125">
        <v>6.02</v>
      </c>
      <c r="AM43" s="125">
        <v>4.97</v>
      </c>
      <c r="AN43" s="125">
        <v>3.82</v>
      </c>
      <c r="AO43" s="125">
        <v>5.03</v>
      </c>
      <c r="AP43" s="125">
        <v>0.66</v>
      </c>
    </row>
    <row r="44" spans="2:42" ht="23" x14ac:dyDescent="0.5">
      <c r="B44" s="180" t="s">
        <v>82</v>
      </c>
      <c r="C44" s="181">
        <f>SUM(C43:AP43)/40</f>
        <v>9.1090000000000018</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row>
    <row r="45" spans="2:42" ht="13" x14ac:dyDescent="0.3">
      <c r="B45" s="127" t="s">
        <v>83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78"/>
  <sheetViews>
    <sheetView workbookViewId="0">
      <selection activeCell="B45" sqref="B45"/>
    </sheetView>
  </sheetViews>
  <sheetFormatPr defaultColWidth="8.90625" defaultRowHeight="14.5" x14ac:dyDescent="0.35"/>
  <cols>
    <col min="1" max="1" width="11.453125" style="59" customWidth="1"/>
    <col min="2" max="2" width="11.26953125" style="59" bestFit="1" customWidth="1"/>
    <col min="3" max="3" width="12.08984375" style="59" bestFit="1" customWidth="1"/>
    <col min="4" max="4" width="11.26953125" style="59" bestFit="1" customWidth="1"/>
    <col min="5" max="5" width="12.08984375" style="59" bestFit="1" customWidth="1"/>
    <col min="6" max="7" width="13" style="59" bestFit="1" customWidth="1"/>
    <col min="8" max="8" width="12.90625" style="59" bestFit="1" customWidth="1"/>
    <col min="9" max="16384" width="8.90625" style="59"/>
  </cols>
  <sheetData>
    <row r="1" spans="1:9" x14ac:dyDescent="0.35">
      <c r="A1" s="106" t="s">
        <v>69</v>
      </c>
      <c r="B1" s="106" t="s">
        <v>52</v>
      </c>
      <c r="C1" s="106" t="str">
        <f>B1</f>
        <v>AMBU</v>
      </c>
      <c r="D1" s="106" t="s">
        <v>70</v>
      </c>
      <c r="E1" s="106" t="str">
        <f>D1</f>
        <v>OMXC25</v>
      </c>
      <c r="F1" s="112"/>
      <c r="G1" s="106"/>
      <c r="H1" s="106" t="str">
        <f>E1</f>
        <v>OMXC25</v>
      </c>
      <c r="I1" s="106"/>
    </row>
    <row r="2" spans="1:9" x14ac:dyDescent="0.35">
      <c r="A2" s="107" t="s">
        <v>79</v>
      </c>
      <c r="B2" s="106" t="s">
        <v>71</v>
      </c>
      <c r="C2" s="107" t="s">
        <v>72</v>
      </c>
      <c r="D2" s="106" t="s">
        <v>71</v>
      </c>
      <c r="E2" s="106" t="s">
        <v>72</v>
      </c>
      <c r="F2" s="113" t="s">
        <v>73</v>
      </c>
      <c r="G2" s="106" t="s">
        <v>74</v>
      </c>
      <c r="H2" s="107" t="s">
        <v>78</v>
      </c>
      <c r="I2" s="124" t="s">
        <v>2</v>
      </c>
    </row>
    <row r="3" spans="1:9" x14ac:dyDescent="0.35">
      <c r="A3" s="115">
        <v>43418</v>
      </c>
      <c r="B3" s="110">
        <v>122.1</v>
      </c>
      <c r="C3" s="111">
        <f>(B3-B4)/B4</f>
        <v>4.3589743589743539E-2</v>
      </c>
      <c r="D3" s="121">
        <v>1048.55</v>
      </c>
      <c r="E3" s="117">
        <f>(D3-D4)/D4</f>
        <v>6.6803454692947043E-4</v>
      </c>
      <c r="F3" s="114">
        <f>_xlfn.COVARIANCE.P(C3:C480,E3:E480)/_xlfn.VAR.P(E3:E480)</f>
        <v>1.5917119213336799</v>
      </c>
      <c r="G3" s="108">
        <f>_xlfn.COVARIANCE.P(C3:C253,E3:E253)/_xlfn.VAR.P(E3:E253)</f>
        <v>1.8941875651252258</v>
      </c>
      <c r="H3" s="122">
        <f>(D3-D222)/D222</f>
        <v>-8.4747390105094217E-2</v>
      </c>
      <c r="I3" s="123">
        <v>2018</v>
      </c>
    </row>
    <row r="4" spans="1:9" x14ac:dyDescent="0.35">
      <c r="A4" s="115">
        <v>43417</v>
      </c>
      <c r="B4" s="110">
        <v>117</v>
      </c>
      <c r="C4" s="111">
        <f t="shared" ref="C4:C67" si="0">(B4-B5)/B5</f>
        <v>-0.13970588235294118</v>
      </c>
      <c r="D4" s="116">
        <v>1047.8499999999999</v>
      </c>
      <c r="E4" s="117">
        <f t="shared" ref="E4:E67" si="1">(D4-D5)/D5</f>
        <v>-8.9472340184052323E-3</v>
      </c>
      <c r="F4" s="114">
        <f>SLOPE(C3:C480,E3:E480)</f>
        <v>1.5917119213336788</v>
      </c>
      <c r="G4" s="109"/>
      <c r="H4" s="122">
        <f>(D222-D481)/D481</f>
        <v>0.1459379438654051</v>
      </c>
      <c r="I4" s="123">
        <v>2017</v>
      </c>
    </row>
    <row r="5" spans="1:9" x14ac:dyDescent="0.35">
      <c r="A5" s="115">
        <v>43416</v>
      </c>
      <c r="B5" s="110">
        <v>136</v>
      </c>
      <c r="C5" s="111">
        <f t="shared" si="0"/>
        <v>-5.4899235580264112E-2</v>
      </c>
      <c r="D5" s="116">
        <v>1057.31</v>
      </c>
      <c r="E5" s="117">
        <f t="shared" si="1"/>
        <v>-6.7076894170699421E-3</v>
      </c>
      <c r="F5" s="91"/>
    </row>
    <row r="6" spans="1:9" x14ac:dyDescent="0.35">
      <c r="A6" s="115">
        <v>43413</v>
      </c>
      <c r="B6" s="110">
        <v>143.9</v>
      </c>
      <c r="C6" s="111">
        <f t="shared" si="0"/>
        <v>-1.3879250520471107E-3</v>
      </c>
      <c r="D6" s="116">
        <v>1064.45</v>
      </c>
      <c r="E6" s="117">
        <f t="shared" si="1"/>
        <v>-5.5396980395094842E-4</v>
      </c>
      <c r="F6" s="91"/>
    </row>
    <row r="7" spans="1:9" x14ac:dyDescent="0.35">
      <c r="A7" s="115">
        <v>43412</v>
      </c>
      <c r="B7" s="110">
        <v>144.1</v>
      </c>
      <c r="C7" s="111">
        <f t="shared" si="0"/>
        <v>-1.83923705722072E-2</v>
      </c>
      <c r="D7" s="116">
        <v>1065.04</v>
      </c>
      <c r="E7" s="117">
        <f t="shared" si="1"/>
        <v>8.1978076071109393E-3</v>
      </c>
      <c r="F7" s="91"/>
    </row>
    <row r="8" spans="1:9" x14ac:dyDescent="0.35">
      <c r="A8" s="115">
        <v>43411</v>
      </c>
      <c r="B8" s="110">
        <v>146.80000000000001</v>
      </c>
      <c r="C8" s="111">
        <f t="shared" si="0"/>
        <v>4.1873669268985135E-2</v>
      </c>
      <c r="D8" s="116">
        <v>1056.3800000000001</v>
      </c>
      <c r="E8" s="117">
        <f t="shared" si="1"/>
        <v>1.58672154479363E-2</v>
      </c>
      <c r="F8" s="91"/>
    </row>
    <row r="9" spans="1:9" x14ac:dyDescent="0.35">
      <c r="A9" s="115">
        <v>43410</v>
      </c>
      <c r="B9" s="110">
        <v>140.9</v>
      </c>
      <c r="C9" s="111">
        <f t="shared" si="0"/>
        <v>1.366906474820148E-2</v>
      </c>
      <c r="D9" s="116">
        <v>1039.8800000000001</v>
      </c>
      <c r="E9" s="117">
        <f t="shared" si="1"/>
        <v>5.8909449694813706E-3</v>
      </c>
      <c r="F9" s="91"/>
    </row>
    <row r="10" spans="1:9" x14ac:dyDescent="0.35">
      <c r="A10" s="115">
        <v>43409</v>
      </c>
      <c r="B10" s="110">
        <v>139</v>
      </c>
      <c r="C10" s="111">
        <f t="shared" si="0"/>
        <v>-1.0676156583629894E-2</v>
      </c>
      <c r="D10" s="116">
        <v>1033.79</v>
      </c>
      <c r="E10" s="117">
        <f t="shared" si="1"/>
        <v>-1.2258508341136161E-2</v>
      </c>
      <c r="F10" s="91"/>
    </row>
    <row r="11" spans="1:9" x14ac:dyDescent="0.35">
      <c r="A11" s="115">
        <v>43406</v>
      </c>
      <c r="B11" s="110">
        <v>140.5</v>
      </c>
      <c r="C11" s="111">
        <f t="shared" si="0"/>
        <v>5.726556907659352E-3</v>
      </c>
      <c r="D11" s="116">
        <v>1046.6199999999999</v>
      </c>
      <c r="E11" s="117">
        <f t="shared" si="1"/>
        <v>6.9560030402445574E-3</v>
      </c>
      <c r="F11" s="91"/>
    </row>
    <row r="12" spans="1:9" x14ac:dyDescent="0.35">
      <c r="A12" s="115">
        <v>43405</v>
      </c>
      <c r="B12" s="110">
        <v>139.69999999999999</v>
      </c>
      <c r="C12" s="111">
        <f t="shared" si="0"/>
        <v>1.7479970866715055E-2</v>
      </c>
      <c r="D12" s="116">
        <v>1039.3900000000001</v>
      </c>
      <c r="E12" s="117">
        <f t="shared" si="1"/>
        <v>1.4227027448990697E-2</v>
      </c>
      <c r="F12" s="91"/>
    </row>
    <row r="13" spans="1:9" x14ac:dyDescent="0.35">
      <c r="A13" s="115">
        <v>43404</v>
      </c>
      <c r="B13" s="110">
        <v>137.30000000000001</v>
      </c>
      <c r="C13" s="111">
        <f t="shared" si="0"/>
        <v>4.094010614101596E-2</v>
      </c>
      <c r="D13" s="116">
        <v>1024.81</v>
      </c>
      <c r="E13" s="117">
        <f t="shared" si="1"/>
        <v>1.3840248511109689E-2</v>
      </c>
      <c r="F13" s="91"/>
    </row>
    <row r="14" spans="1:9" x14ac:dyDescent="0.35">
      <c r="A14" s="115">
        <v>43403</v>
      </c>
      <c r="B14" s="110">
        <v>131.9</v>
      </c>
      <c r="C14" s="111">
        <f t="shared" si="0"/>
        <v>1.0727969348659048E-2</v>
      </c>
      <c r="D14" s="116">
        <v>1010.82</v>
      </c>
      <c r="E14" s="117">
        <f t="shared" si="1"/>
        <v>-4.9613135668300388E-3</v>
      </c>
      <c r="F14" s="91"/>
    </row>
    <row r="15" spans="1:9" x14ac:dyDescent="0.35">
      <c r="A15" s="115">
        <v>43402</v>
      </c>
      <c r="B15" s="110">
        <v>130.5</v>
      </c>
      <c r="C15" s="111">
        <f t="shared" si="0"/>
        <v>4.9879324215607423E-2</v>
      </c>
      <c r="D15" s="116">
        <v>1015.86</v>
      </c>
      <c r="E15" s="117">
        <f t="shared" si="1"/>
        <v>2.3701553902896164E-2</v>
      </c>
      <c r="F15" s="91"/>
    </row>
    <row r="16" spans="1:9" x14ac:dyDescent="0.35">
      <c r="A16" s="115">
        <v>43399</v>
      </c>
      <c r="B16" s="110">
        <v>124.3</v>
      </c>
      <c r="C16" s="111">
        <f t="shared" si="0"/>
        <v>-8.7719298245614707E-3</v>
      </c>
      <c r="D16" s="116">
        <v>992.34</v>
      </c>
      <c r="E16" s="117">
        <f t="shared" si="1"/>
        <v>-5.6314882360014471E-3</v>
      </c>
      <c r="F16" s="91"/>
    </row>
    <row r="17" spans="1:6" x14ac:dyDescent="0.35">
      <c r="A17" s="115">
        <v>43398</v>
      </c>
      <c r="B17" s="110">
        <v>125.4</v>
      </c>
      <c r="C17" s="111">
        <f t="shared" si="0"/>
        <v>-1.5698587127158554E-2</v>
      </c>
      <c r="D17" s="116">
        <v>997.96</v>
      </c>
      <c r="E17" s="117">
        <f t="shared" si="1"/>
        <v>-1.3181184427809953E-2</v>
      </c>
      <c r="F17" s="91"/>
    </row>
    <row r="18" spans="1:6" x14ac:dyDescent="0.35">
      <c r="A18" s="115">
        <v>43397</v>
      </c>
      <c r="B18" s="110">
        <v>127.4</v>
      </c>
      <c r="C18" s="111">
        <f t="shared" si="0"/>
        <v>2.0833333333333402E-2</v>
      </c>
      <c r="D18" s="116">
        <v>1011.29</v>
      </c>
      <c r="E18" s="117">
        <f t="shared" si="1"/>
        <v>1.0789942585625798E-3</v>
      </c>
      <c r="F18" s="91"/>
    </row>
    <row r="19" spans="1:6" x14ac:dyDescent="0.35">
      <c r="A19" s="115">
        <v>43396</v>
      </c>
      <c r="B19" s="110">
        <v>124.8</v>
      </c>
      <c r="C19" s="111">
        <f t="shared" si="0"/>
        <v>-9.0379008746355627E-2</v>
      </c>
      <c r="D19" s="116">
        <v>1010.2</v>
      </c>
      <c r="E19" s="117">
        <f t="shared" si="1"/>
        <v>-2.9913093580448327E-2</v>
      </c>
      <c r="F19" s="91"/>
    </row>
    <row r="20" spans="1:6" x14ac:dyDescent="0.35">
      <c r="A20" s="115">
        <v>43395</v>
      </c>
      <c r="B20" s="110">
        <v>137.19999999999999</v>
      </c>
      <c r="C20" s="111">
        <f t="shared" si="0"/>
        <v>-7.2833211944663319E-4</v>
      </c>
      <c r="D20" s="116">
        <v>1041.3499999999999</v>
      </c>
      <c r="E20" s="117">
        <f t="shared" si="1"/>
        <v>-4.1313225013629188E-3</v>
      </c>
      <c r="F20" s="91"/>
    </row>
    <row r="21" spans="1:6" x14ac:dyDescent="0.35">
      <c r="A21" s="115">
        <v>43392</v>
      </c>
      <c r="B21" s="110">
        <v>137.30000000000001</v>
      </c>
      <c r="C21" s="111">
        <f t="shared" si="0"/>
        <v>-1.0093727469358164E-2</v>
      </c>
      <c r="D21" s="116">
        <v>1045.67</v>
      </c>
      <c r="E21" s="117">
        <f t="shared" si="1"/>
        <v>-9.2004775531088663E-3</v>
      </c>
      <c r="F21" s="91"/>
    </row>
    <row r="22" spans="1:6" x14ac:dyDescent="0.35">
      <c r="A22" s="115">
        <v>43391</v>
      </c>
      <c r="B22" s="110">
        <v>138.69999999999999</v>
      </c>
      <c r="C22" s="111">
        <f t="shared" si="0"/>
        <v>1.4630577907827361E-2</v>
      </c>
      <c r="D22" s="116">
        <v>1055.3800000000001</v>
      </c>
      <c r="E22" s="117">
        <f t="shared" si="1"/>
        <v>8.8999780129438502E-3</v>
      </c>
      <c r="F22" s="91"/>
    </row>
    <row r="23" spans="1:6" x14ac:dyDescent="0.35">
      <c r="A23" s="115">
        <v>43390</v>
      </c>
      <c r="B23" s="110">
        <v>136.69999999999999</v>
      </c>
      <c r="C23" s="111">
        <f t="shared" si="0"/>
        <v>-2.8429282160625447E-2</v>
      </c>
      <c r="D23" s="116">
        <v>1046.07</v>
      </c>
      <c r="E23" s="117">
        <f t="shared" si="1"/>
        <v>-1.2412041589886617E-3</v>
      </c>
      <c r="F23" s="91"/>
    </row>
    <row r="24" spans="1:6" x14ac:dyDescent="0.35">
      <c r="A24" s="115">
        <v>43389</v>
      </c>
      <c r="B24" s="110">
        <v>140.69999999999999</v>
      </c>
      <c r="C24" s="111">
        <f t="shared" si="0"/>
        <v>6.3492063492063308E-2</v>
      </c>
      <c r="D24" s="116">
        <v>1047.3699999999999</v>
      </c>
      <c r="E24" s="117">
        <f t="shared" si="1"/>
        <v>2.3621970289288353E-2</v>
      </c>
      <c r="F24" s="91"/>
    </row>
    <row r="25" spans="1:6" x14ac:dyDescent="0.35">
      <c r="A25" s="115">
        <v>43388</v>
      </c>
      <c r="B25" s="110">
        <v>132.30000000000001</v>
      </c>
      <c r="C25" s="111">
        <f t="shared" si="0"/>
        <v>-2.5055268975681486E-2</v>
      </c>
      <c r="D25" s="116">
        <v>1023.2</v>
      </c>
      <c r="E25" s="117">
        <f t="shared" si="1"/>
        <v>-3.2148075986360978E-3</v>
      </c>
      <c r="F25" s="91"/>
    </row>
    <row r="26" spans="1:6" x14ac:dyDescent="0.35">
      <c r="A26" s="115">
        <v>43385</v>
      </c>
      <c r="B26" s="110">
        <v>135.69999999999999</v>
      </c>
      <c r="C26" s="111">
        <f t="shared" si="0"/>
        <v>2.4924471299093524E-2</v>
      </c>
      <c r="D26" s="116">
        <v>1026.5</v>
      </c>
      <c r="E26" s="117">
        <f t="shared" si="1"/>
        <v>1.2836831147815954E-2</v>
      </c>
      <c r="F26" s="91"/>
    </row>
    <row r="27" spans="1:6" x14ac:dyDescent="0.35">
      <c r="A27" s="115">
        <v>43384</v>
      </c>
      <c r="B27" s="110">
        <v>132.4</v>
      </c>
      <c r="C27" s="111">
        <f t="shared" si="0"/>
        <v>2.7950310559006163E-2</v>
      </c>
      <c r="D27" s="116">
        <v>1013.49</v>
      </c>
      <c r="E27" s="117">
        <f t="shared" si="1"/>
        <v>-5.2803596140822634E-3</v>
      </c>
      <c r="F27" s="91"/>
    </row>
    <row r="28" spans="1:6" x14ac:dyDescent="0.35">
      <c r="A28" s="115">
        <v>43383</v>
      </c>
      <c r="B28" s="110">
        <v>128.80000000000001</v>
      </c>
      <c r="C28" s="111">
        <f t="shared" si="0"/>
        <v>-7.8683834048640905E-2</v>
      </c>
      <c r="D28" s="116">
        <v>1018.87</v>
      </c>
      <c r="E28" s="117">
        <f t="shared" si="1"/>
        <v>-2.247913268732606E-2</v>
      </c>
      <c r="F28" s="91"/>
    </row>
    <row r="29" spans="1:6" x14ac:dyDescent="0.35">
      <c r="A29" s="115">
        <v>43382</v>
      </c>
      <c r="B29" s="110">
        <v>139.80000000000001</v>
      </c>
      <c r="C29" s="111">
        <f t="shared" si="0"/>
        <v>-3.7852718513420508E-2</v>
      </c>
      <c r="D29" s="116">
        <v>1042.3</v>
      </c>
      <c r="E29" s="117">
        <f t="shared" si="1"/>
        <v>-2.9844464425782154E-3</v>
      </c>
      <c r="F29" s="91"/>
    </row>
    <row r="30" spans="1:6" x14ac:dyDescent="0.35">
      <c r="A30" s="115">
        <v>43381</v>
      </c>
      <c r="B30" s="110">
        <v>145.30000000000001</v>
      </c>
      <c r="C30" s="111">
        <f t="shared" si="0"/>
        <v>2.0689655172414579E-3</v>
      </c>
      <c r="D30" s="116">
        <v>1045.42</v>
      </c>
      <c r="E30" s="117">
        <f t="shared" si="1"/>
        <v>-2.1902454085308099E-2</v>
      </c>
      <c r="F30" s="91"/>
    </row>
    <row r="31" spans="1:6" x14ac:dyDescent="0.35">
      <c r="A31" s="115">
        <v>43378</v>
      </c>
      <c r="B31" s="110">
        <v>145</v>
      </c>
      <c r="C31" s="111">
        <f t="shared" si="0"/>
        <v>6.7746686303387246E-2</v>
      </c>
      <c r="D31" s="116">
        <v>1068.83</v>
      </c>
      <c r="E31" s="117">
        <f t="shared" si="1"/>
        <v>-5.7395348837209976E-3</v>
      </c>
      <c r="F31" s="91"/>
    </row>
    <row r="32" spans="1:6" x14ac:dyDescent="0.35">
      <c r="A32" s="115">
        <v>43377</v>
      </c>
      <c r="B32" s="110">
        <v>135.80000000000001</v>
      </c>
      <c r="C32" s="111">
        <f t="shared" si="0"/>
        <v>-0.14698492462311544</v>
      </c>
      <c r="D32" s="116">
        <v>1075</v>
      </c>
      <c r="E32" s="117">
        <f t="shared" si="1"/>
        <v>-3.7324927463552732E-2</v>
      </c>
      <c r="F32" s="91"/>
    </row>
    <row r="33" spans="1:6" x14ac:dyDescent="0.35">
      <c r="A33" s="115">
        <v>43376</v>
      </c>
      <c r="B33" s="110">
        <v>159.19999999999999</v>
      </c>
      <c r="C33" s="111">
        <f t="shared" si="0"/>
        <v>-3.5151515151515218E-2</v>
      </c>
      <c r="D33" s="116">
        <v>1116.68</v>
      </c>
      <c r="E33" s="117">
        <f t="shared" si="1"/>
        <v>-3.2401745945317651E-3</v>
      </c>
      <c r="F33" s="91"/>
    </row>
    <row r="34" spans="1:6" x14ac:dyDescent="0.35">
      <c r="A34" s="115">
        <v>43375</v>
      </c>
      <c r="B34" s="110">
        <v>165</v>
      </c>
      <c r="C34" s="111">
        <f t="shared" si="0"/>
        <v>3.7735849056603772E-2</v>
      </c>
      <c r="D34" s="116">
        <v>1120.31</v>
      </c>
      <c r="E34" s="117">
        <f t="shared" si="1"/>
        <v>-1.4884400791458606E-3</v>
      </c>
      <c r="F34" s="91"/>
    </row>
    <row r="35" spans="1:6" x14ac:dyDescent="0.35">
      <c r="A35" s="115">
        <v>43374</v>
      </c>
      <c r="B35" s="110">
        <v>159</v>
      </c>
      <c r="C35" s="111">
        <f t="shared" si="0"/>
        <v>3.0460142579390722E-2</v>
      </c>
      <c r="D35" s="116">
        <v>1121.98</v>
      </c>
      <c r="E35" s="117">
        <f t="shared" si="1"/>
        <v>1.714193882470647E-3</v>
      </c>
      <c r="F35" s="91"/>
    </row>
    <row r="36" spans="1:6" x14ac:dyDescent="0.35">
      <c r="A36" s="115">
        <v>43371</v>
      </c>
      <c r="B36" s="110">
        <v>154.30000000000001</v>
      </c>
      <c r="C36" s="111">
        <f t="shared" si="0"/>
        <v>8.4967320261438647E-3</v>
      </c>
      <c r="D36" s="116">
        <v>1120.06</v>
      </c>
      <c r="E36" s="117">
        <f t="shared" si="1"/>
        <v>-6.424097503524575E-4</v>
      </c>
      <c r="F36" s="91"/>
    </row>
    <row r="37" spans="1:6" x14ac:dyDescent="0.35">
      <c r="A37" s="115">
        <v>43370</v>
      </c>
      <c r="B37" s="110">
        <v>153</v>
      </c>
      <c r="C37" s="111">
        <f t="shared" si="0"/>
        <v>-0.16666666666666663</v>
      </c>
      <c r="D37" s="116">
        <v>1120.78</v>
      </c>
      <c r="E37" s="117">
        <f t="shared" si="1"/>
        <v>-4.9098383215988254E-3</v>
      </c>
      <c r="F37" s="91"/>
    </row>
    <row r="38" spans="1:6" x14ac:dyDescent="0.35">
      <c r="A38" s="115">
        <v>43369</v>
      </c>
      <c r="B38" s="110">
        <v>183.6</v>
      </c>
      <c r="C38" s="111">
        <f t="shared" si="0"/>
        <v>-3.3684210526315816E-2</v>
      </c>
      <c r="D38" s="116">
        <v>1126.31</v>
      </c>
      <c r="E38" s="117">
        <f t="shared" si="1"/>
        <v>-1.3123010489541655E-3</v>
      </c>
      <c r="F38" s="91"/>
    </row>
    <row r="39" spans="1:6" x14ac:dyDescent="0.35">
      <c r="A39" s="115">
        <v>43368</v>
      </c>
      <c r="B39" s="110">
        <v>190</v>
      </c>
      <c r="C39" s="111">
        <f t="shared" si="0"/>
        <v>1.6042780748663103E-2</v>
      </c>
      <c r="D39" s="116">
        <v>1127.79</v>
      </c>
      <c r="E39" s="117">
        <f t="shared" si="1"/>
        <v>8.8108485249654804E-3</v>
      </c>
      <c r="F39" s="91"/>
    </row>
    <row r="40" spans="1:6" x14ac:dyDescent="0.35">
      <c r="A40" s="115">
        <v>43367</v>
      </c>
      <c r="B40" s="110">
        <v>187</v>
      </c>
      <c r="C40" s="111">
        <f t="shared" si="0"/>
        <v>-7.430997876857779E-3</v>
      </c>
      <c r="D40" s="116">
        <v>1117.94</v>
      </c>
      <c r="E40" s="117">
        <f t="shared" si="1"/>
        <v>-8.2150461320085084E-3</v>
      </c>
      <c r="F40" s="91"/>
    </row>
    <row r="41" spans="1:6" x14ac:dyDescent="0.35">
      <c r="A41" s="115">
        <v>43364</v>
      </c>
      <c r="B41" s="110">
        <v>188.4</v>
      </c>
      <c r="C41" s="111">
        <f t="shared" si="0"/>
        <v>5.2513966480446962E-2</v>
      </c>
      <c r="D41" s="116">
        <v>1127.2</v>
      </c>
      <c r="E41" s="117">
        <f t="shared" si="1"/>
        <v>2.4991328631524161E-3</v>
      </c>
      <c r="F41" s="91"/>
    </row>
    <row r="42" spans="1:6" x14ac:dyDescent="0.35">
      <c r="A42" s="115">
        <v>43363</v>
      </c>
      <c r="B42" s="110">
        <v>179</v>
      </c>
      <c r="C42" s="111">
        <f t="shared" si="0"/>
        <v>3.3632286995515376E-3</v>
      </c>
      <c r="D42" s="116">
        <v>1124.3900000000001</v>
      </c>
      <c r="E42" s="117">
        <f t="shared" si="1"/>
        <v>8.1864318634220796E-3</v>
      </c>
      <c r="F42" s="91"/>
    </row>
    <row r="43" spans="1:6" x14ac:dyDescent="0.35">
      <c r="A43" s="115">
        <v>43362</v>
      </c>
      <c r="B43" s="110">
        <v>178.4</v>
      </c>
      <c r="C43" s="111">
        <f t="shared" si="0"/>
        <v>-2.1929824561403508E-2</v>
      </c>
      <c r="D43" s="116">
        <v>1115.26</v>
      </c>
      <c r="E43" s="117">
        <f t="shared" si="1"/>
        <v>-4.5876472688326491E-3</v>
      </c>
      <c r="F43" s="91"/>
    </row>
    <row r="44" spans="1:6" x14ac:dyDescent="0.35">
      <c r="A44" s="115">
        <v>43361</v>
      </c>
      <c r="B44" s="110">
        <v>182.4</v>
      </c>
      <c r="C44" s="111">
        <f t="shared" si="0"/>
        <v>-1.5118790496760168E-2</v>
      </c>
      <c r="D44" s="116">
        <v>1120.4000000000001</v>
      </c>
      <c r="E44" s="117">
        <f t="shared" si="1"/>
        <v>4.1586004158601312E-3</v>
      </c>
      <c r="F44" s="91"/>
    </row>
    <row r="45" spans="1:6" x14ac:dyDescent="0.35">
      <c r="A45" s="115">
        <v>43360</v>
      </c>
      <c r="B45" s="110">
        <v>185.2</v>
      </c>
      <c r="C45" s="111">
        <f t="shared" si="0"/>
        <v>1.758241758241752E-2</v>
      </c>
      <c r="D45" s="116">
        <v>1115.76</v>
      </c>
      <c r="E45" s="117">
        <f t="shared" si="1"/>
        <v>-7.1277930537387464E-3</v>
      </c>
      <c r="F45" s="91"/>
    </row>
    <row r="46" spans="1:6" x14ac:dyDescent="0.35">
      <c r="A46" s="115">
        <v>43357</v>
      </c>
      <c r="B46" s="110">
        <v>182</v>
      </c>
      <c r="C46" s="111">
        <f t="shared" si="0"/>
        <v>-3.9577836411609502E-2</v>
      </c>
      <c r="D46" s="116">
        <v>1123.77</v>
      </c>
      <c r="E46" s="117">
        <f t="shared" si="1"/>
        <v>-4.8439658531401891E-3</v>
      </c>
      <c r="F46" s="91"/>
    </row>
    <row r="47" spans="1:6" x14ac:dyDescent="0.35">
      <c r="A47" s="115">
        <v>43356</v>
      </c>
      <c r="B47" s="110">
        <v>189.5</v>
      </c>
      <c r="C47" s="111">
        <f t="shared" si="0"/>
        <v>-6.5581854043392562E-2</v>
      </c>
      <c r="D47" s="116">
        <v>1129.24</v>
      </c>
      <c r="E47" s="117">
        <f t="shared" si="1"/>
        <v>-2.6231882777930128E-3</v>
      </c>
      <c r="F47" s="91"/>
    </row>
    <row r="48" spans="1:6" x14ac:dyDescent="0.35">
      <c r="A48" s="115">
        <v>43355</v>
      </c>
      <c r="B48" s="110">
        <v>202.8</v>
      </c>
      <c r="C48" s="111">
        <f t="shared" si="0"/>
        <v>-2.5936599423631017E-2</v>
      </c>
      <c r="D48" s="116">
        <v>1132.21</v>
      </c>
      <c r="E48" s="117">
        <f t="shared" si="1"/>
        <v>3.9280710776925139E-3</v>
      </c>
      <c r="F48" s="91"/>
    </row>
    <row r="49" spans="1:6" x14ac:dyDescent="0.35">
      <c r="A49" s="115">
        <v>43354</v>
      </c>
      <c r="B49" s="110">
        <v>208.2</v>
      </c>
      <c r="C49" s="111">
        <f t="shared" si="0"/>
        <v>-3.2527881040892194E-2</v>
      </c>
      <c r="D49" s="116">
        <v>1127.78</v>
      </c>
      <c r="E49" s="117">
        <f t="shared" si="1"/>
        <v>-6.7462833791306293E-3</v>
      </c>
      <c r="F49" s="91"/>
    </row>
    <row r="50" spans="1:6" x14ac:dyDescent="0.35">
      <c r="A50" s="115">
        <v>43353</v>
      </c>
      <c r="B50" s="110">
        <v>215.2</v>
      </c>
      <c r="C50" s="111">
        <f t="shared" si="0"/>
        <v>1.5094339622641456E-2</v>
      </c>
      <c r="D50" s="116">
        <v>1135.44</v>
      </c>
      <c r="E50" s="117">
        <f t="shared" si="1"/>
        <v>-1.1436212326477071E-3</v>
      </c>
      <c r="F50" s="91"/>
    </row>
    <row r="51" spans="1:6" x14ac:dyDescent="0.35">
      <c r="A51" s="115">
        <v>43350</v>
      </c>
      <c r="B51" s="110">
        <v>212</v>
      </c>
      <c r="C51" s="111">
        <f t="shared" si="0"/>
        <v>-8.4190832553789115E-3</v>
      </c>
      <c r="D51" s="116">
        <v>1136.74</v>
      </c>
      <c r="E51" s="117">
        <f t="shared" si="1"/>
        <v>-1.3265978475730208E-3</v>
      </c>
      <c r="F51" s="91"/>
    </row>
    <row r="52" spans="1:6" x14ac:dyDescent="0.35">
      <c r="A52" s="115">
        <v>43349</v>
      </c>
      <c r="B52" s="110">
        <v>213.8</v>
      </c>
      <c r="C52" s="111">
        <f t="shared" si="0"/>
        <v>-1.6559337626494915E-2</v>
      </c>
      <c r="D52" s="116">
        <v>1138.25</v>
      </c>
      <c r="E52" s="117">
        <f t="shared" si="1"/>
        <v>1.2667024392818982E-3</v>
      </c>
      <c r="F52" s="91"/>
    </row>
    <row r="53" spans="1:6" x14ac:dyDescent="0.35">
      <c r="A53" s="115">
        <v>43348</v>
      </c>
      <c r="B53" s="110">
        <v>217.4</v>
      </c>
      <c r="C53" s="111">
        <f t="shared" si="0"/>
        <v>-0.11265306122448977</v>
      </c>
      <c r="D53" s="116">
        <v>1136.81</v>
      </c>
      <c r="E53" s="117">
        <f t="shared" si="1"/>
        <v>-1.5339708277032911E-2</v>
      </c>
      <c r="F53" s="91"/>
    </row>
    <row r="54" spans="1:6" x14ac:dyDescent="0.35">
      <c r="A54" s="115">
        <v>43347</v>
      </c>
      <c r="B54" s="110">
        <v>245</v>
      </c>
      <c r="C54" s="111">
        <f t="shared" si="0"/>
        <v>-4.874086108854544E-3</v>
      </c>
      <c r="D54" s="116">
        <v>1154.52</v>
      </c>
      <c r="E54" s="117">
        <f t="shared" si="1"/>
        <v>-1.1261743472042693E-2</v>
      </c>
      <c r="F54" s="91"/>
    </row>
    <row r="55" spans="1:6" x14ac:dyDescent="0.35">
      <c r="A55" s="115">
        <v>43346</v>
      </c>
      <c r="B55" s="110">
        <v>246.2</v>
      </c>
      <c r="C55" s="111">
        <f t="shared" si="0"/>
        <v>2.3275145469659163E-2</v>
      </c>
      <c r="D55" s="116">
        <v>1167.67</v>
      </c>
      <c r="E55" s="117">
        <f t="shared" si="1"/>
        <v>-3.3033443160283824E-3</v>
      </c>
      <c r="F55" s="91"/>
    </row>
    <row r="56" spans="1:6" x14ac:dyDescent="0.35">
      <c r="A56" s="115">
        <v>43343</v>
      </c>
      <c r="B56" s="110">
        <v>240.6</v>
      </c>
      <c r="C56" s="111">
        <f t="shared" si="0"/>
        <v>2.4999999999999762E-3</v>
      </c>
      <c r="D56" s="116">
        <v>1171.54</v>
      </c>
      <c r="E56" s="117">
        <f t="shared" si="1"/>
        <v>-5.4838709677419665E-3</v>
      </c>
      <c r="F56" s="91"/>
    </row>
    <row r="57" spans="1:6" x14ac:dyDescent="0.35">
      <c r="A57" s="115">
        <v>43342</v>
      </c>
      <c r="B57" s="110">
        <v>240</v>
      </c>
      <c r="C57" s="111">
        <f t="shared" si="0"/>
        <v>-8.326394671106938E-4</v>
      </c>
      <c r="D57" s="116">
        <v>1178</v>
      </c>
      <c r="E57" s="117">
        <f t="shared" si="1"/>
        <v>1.5814443858723449E-3</v>
      </c>
      <c r="F57" s="91"/>
    </row>
    <row r="58" spans="1:6" x14ac:dyDescent="0.35">
      <c r="A58" s="115">
        <v>43341</v>
      </c>
      <c r="B58" s="110">
        <v>240.2</v>
      </c>
      <c r="C58" s="111">
        <f t="shared" si="0"/>
        <v>-1.4766201804758091E-2</v>
      </c>
      <c r="D58" s="116">
        <v>1176.1400000000001</v>
      </c>
      <c r="E58" s="117">
        <f t="shared" si="1"/>
        <v>-4.3343390133003941E-4</v>
      </c>
      <c r="F58" s="91"/>
    </row>
    <row r="59" spans="1:6" x14ac:dyDescent="0.35">
      <c r="A59" s="115">
        <v>43340</v>
      </c>
      <c r="B59" s="110">
        <v>243.8</v>
      </c>
      <c r="C59" s="111">
        <f t="shared" si="0"/>
        <v>-4.8979591836734232E-3</v>
      </c>
      <c r="D59" s="116">
        <v>1176.6500000000001</v>
      </c>
      <c r="E59" s="117">
        <f t="shared" si="1"/>
        <v>1.6344181216109853E-3</v>
      </c>
      <c r="F59" s="91"/>
    </row>
    <row r="60" spans="1:6" x14ac:dyDescent="0.35">
      <c r="A60" s="115">
        <v>43339</v>
      </c>
      <c r="B60" s="110">
        <v>245</v>
      </c>
      <c r="C60" s="111">
        <f t="shared" si="0"/>
        <v>-3.5433070866141732E-2</v>
      </c>
      <c r="D60" s="116">
        <v>1174.73</v>
      </c>
      <c r="E60" s="117">
        <f t="shared" si="1"/>
        <v>9.6605901211011778E-3</v>
      </c>
      <c r="F60" s="91"/>
    </row>
    <row r="61" spans="1:6" x14ac:dyDescent="0.35">
      <c r="A61" s="115">
        <v>43336</v>
      </c>
      <c r="B61" s="110">
        <v>254</v>
      </c>
      <c r="C61" s="111">
        <f t="shared" si="0"/>
        <v>9.4827586206896547E-2</v>
      </c>
      <c r="D61" s="116">
        <v>1163.49</v>
      </c>
      <c r="E61" s="117">
        <f t="shared" si="1"/>
        <v>6.0267007920312898E-3</v>
      </c>
      <c r="F61" s="91"/>
    </row>
    <row r="62" spans="1:6" x14ac:dyDescent="0.35">
      <c r="A62" s="115">
        <v>43335</v>
      </c>
      <c r="B62" s="110">
        <v>232</v>
      </c>
      <c r="C62" s="111">
        <f t="shared" si="0"/>
        <v>-0.11987860394537185</v>
      </c>
      <c r="D62" s="116">
        <v>1156.52</v>
      </c>
      <c r="E62" s="117">
        <f t="shared" si="1"/>
        <v>-2.2430809579680354E-3</v>
      </c>
      <c r="F62" s="91"/>
    </row>
    <row r="63" spans="1:6" x14ac:dyDescent="0.35">
      <c r="A63" s="115">
        <v>43334</v>
      </c>
      <c r="B63" s="110">
        <v>263.60000000000002</v>
      </c>
      <c r="C63" s="111">
        <f t="shared" si="0"/>
        <v>1.933488012374323E-2</v>
      </c>
      <c r="D63" s="116">
        <v>1159.1199999999999</v>
      </c>
      <c r="E63" s="117">
        <f t="shared" si="1"/>
        <v>5.7178555005075078E-3</v>
      </c>
      <c r="F63" s="91"/>
    </row>
    <row r="64" spans="1:6" x14ac:dyDescent="0.35">
      <c r="A64" s="115">
        <v>43333</v>
      </c>
      <c r="B64" s="110">
        <v>258.60000000000002</v>
      </c>
      <c r="C64" s="111">
        <f t="shared" si="0"/>
        <v>-3.0734632683658128E-2</v>
      </c>
      <c r="D64" s="116">
        <v>1152.53</v>
      </c>
      <c r="E64" s="117">
        <f t="shared" si="1"/>
        <v>3.7186699876334468E-3</v>
      </c>
      <c r="F64" s="91"/>
    </row>
    <row r="65" spans="1:6" x14ac:dyDescent="0.35">
      <c r="A65" s="115">
        <v>43332</v>
      </c>
      <c r="B65" s="110">
        <v>266.8</v>
      </c>
      <c r="C65" s="111">
        <f t="shared" si="0"/>
        <v>-2.0558002936857438E-2</v>
      </c>
      <c r="D65" s="116">
        <v>1148.26</v>
      </c>
      <c r="E65" s="117">
        <f t="shared" si="1"/>
        <v>7.2102733237430511E-3</v>
      </c>
      <c r="F65" s="91"/>
    </row>
    <row r="66" spans="1:6" x14ac:dyDescent="0.35">
      <c r="A66" s="115">
        <v>43329</v>
      </c>
      <c r="B66" s="110">
        <v>272.39999999999998</v>
      </c>
      <c r="C66" s="111">
        <f t="shared" si="0"/>
        <v>-6.5645514223195162E-3</v>
      </c>
      <c r="D66" s="116">
        <v>1140.04</v>
      </c>
      <c r="E66" s="117">
        <f t="shared" si="1"/>
        <v>-2.718463629586929E-4</v>
      </c>
      <c r="F66" s="91"/>
    </row>
    <row r="67" spans="1:6" x14ac:dyDescent="0.35">
      <c r="A67" s="115">
        <v>43328</v>
      </c>
      <c r="B67" s="110">
        <v>274.2</v>
      </c>
      <c r="C67" s="111">
        <f t="shared" si="0"/>
        <v>3.6281179138321865E-2</v>
      </c>
      <c r="D67" s="116">
        <v>1140.3499999999999</v>
      </c>
      <c r="E67" s="117">
        <f t="shared" si="1"/>
        <v>9.901077782796067E-3</v>
      </c>
      <c r="F67" s="91"/>
    </row>
    <row r="68" spans="1:6" x14ac:dyDescent="0.35">
      <c r="A68" s="115">
        <v>43327</v>
      </c>
      <c r="B68" s="110">
        <v>264.60000000000002</v>
      </c>
      <c r="C68" s="111">
        <f t="shared" ref="C68:C131" si="2">(B68-B69)/B69</f>
        <v>3.0326004548901111E-3</v>
      </c>
      <c r="D68" s="116">
        <v>1129.17</v>
      </c>
      <c r="E68" s="117">
        <f t="shared" ref="E68:E131" si="3">(D68-D69)/D69</f>
        <v>-1.2021943985090697E-2</v>
      </c>
      <c r="F68" s="91"/>
    </row>
    <row r="69" spans="1:6" x14ac:dyDescent="0.35">
      <c r="A69" s="115">
        <v>43326</v>
      </c>
      <c r="B69" s="110">
        <v>263.8</v>
      </c>
      <c r="C69" s="111">
        <f t="shared" si="2"/>
        <v>7.6394194041252859E-3</v>
      </c>
      <c r="D69" s="116">
        <v>1142.9100000000001</v>
      </c>
      <c r="E69" s="117">
        <f t="shared" si="3"/>
        <v>6.4788954358809025E-4</v>
      </c>
      <c r="F69" s="91"/>
    </row>
    <row r="70" spans="1:6" x14ac:dyDescent="0.35">
      <c r="A70" s="115">
        <v>43325</v>
      </c>
      <c r="B70" s="110">
        <v>261.8</v>
      </c>
      <c r="C70" s="111">
        <f t="shared" si="2"/>
        <v>1.9470404984423675E-2</v>
      </c>
      <c r="D70" s="116">
        <v>1142.17</v>
      </c>
      <c r="E70" s="117">
        <f t="shared" si="3"/>
        <v>6.556625805257686E-3</v>
      </c>
      <c r="F70" s="91"/>
    </row>
    <row r="71" spans="1:6" x14ac:dyDescent="0.35">
      <c r="A71" s="115">
        <v>43322</v>
      </c>
      <c r="B71" s="110">
        <v>256.8</v>
      </c>
      <c r="C71" s="111">
        <f t="shared" si="2"/>
        <v>7.0588235294118092E-3</v>
      </c>
      <c r="D71" s="116">
        <v>1134.73</v>
      </c>
      <c r="E71" s="117">
        <f t="shared" si="3"/>
        <v>-4.9283114833164306E-3</v>
      </c>
      <c r="F71" s="91"/>
    </row>
    <row r="72" spans="1:6" x14ac:dyDescent="0.35">
      <c r="A72" s="115">
        <v>43321</v>
      </c>
      <c r="B72" s="110">
        <v>255</v>
      </c>
      <c r="C72" s="111">
        <f t="shared" si="2"/>
        <v>0</v>
      </c>
      <c r="D72" s="116">
        <v>1140.3499999999999</v>
      </c>
      <c r="E72" s="117">
        <f t="shared" si="3"/>
        <v>7.9996464244673875E-3</v>
      </c>
      <c r="F72" s="91"/>
    </row>
    <row r="73" spans="1:6" x14ac:dyDescent="0.35">
      <c r="A73" s="115">
        <v>43320</v>
      </c>
      <c r="B73" s="110">
        <v>255</v>
      </c>
      <c r="C73" s="111">
        <f t="shared" si="2"/>
        <v>-2.7459954233409568E-2</v>
      </c>
      <c r="D73" s="116">
        <v>1131.3</v>
      </c>
      <c r="E73" s="117">
        <f t="shared" si="3"/>
        <v>-1.4993208651133657E-2</v>
      </c>
      <c r="F73" s="91"/>
    </row>
    <row r="74" spans="1:6" x14ac:dyDescent="0.35">
      <c r="A74" s="115">
        <v>43319</v>
      </c>
      <c r="B74" s="110">
        <v>262.2</v>
      </c>
      <c r="C74" s="111">
        <f t="shared" si="2"/>
        <v>-8.3207261724659188E-3</v>
      </c>
      <c r="D74" s="116">
        <v>1148.52</v>
      </c>
      <c r="E74" s="117">
        <f t="shared" si="3"/>
        <v>-4.4640148395989239E-3</v>
      </c>
      <c r="F74" s="91"/>
    </row>
    <row r="75" spans="1:6" x14ac:dyDescent="0.35">
      <c r="A75" s="115">
        <v>43318</v>
      </c>
      <c r="B75" s="110">
        <v>264.39999999999998</v>
      </c>
      <c r="C75" s="111">
        <f t="shared" si="2"/>
        <v>4.5592705167172825E-3</v>
      </c>
      <c r="D75" s="116">
        <v>1153.67</v>
      </c>
      <c r="E75" s="117">
        <f t="shared" si="3"/>
        <v>-4.7619458414927505E-3</v>
      </c>
      <c r="F75" s="91"/>
    </row>
    <row r="76" spans="1:6" x14ac:dyDescent="0.35">
      <c r="A76" s="115">
        <v>43315</v>
      </c>
      <c r="B76" s="110">
        <v>263.2</v>
      </c>
      <c r="C76" s="111">
        <f t="shared" si="2"/>
        <v>7.656967840735069E-3</v>
      </c>
      <c r="D76" s="116">
        <v>1159.19</v>
      </c>
      <c r="E76" s="117">
        <f t="shared" si="3"/>
        <v>1.702355645426131E-3</v>
      </c>
      <c r="F76" s="91"/>
    </row>
    <row r="77" spans="1:6" x14ac:dyDescent="0.35">
      <c r="A77" s="115">
        <v>43314</v>
      </c>
      <c r="B77" s="110">
        <v>261.2</v>
      </c>
      <c r="C77" s="111">
        <f t="shared" si="2"/>
        <v>1.3188518231186878E-2</v>
      </c>
      <c r="D77" s="116">
        <v>1157.22</v>
      </c>
      <c r="E77" s="117">
        <f t="shared" si="3"/>
        <v>-2.8091824072797385E-3</v>
      </c>
      <c r="F77" s="91"/>
    </row>
    <row r="78" spans="1:6" x14ac:dyDescent="0.35">
      <c r="A78" s="115">
        <v>43313</v>
      </c>
      <c r="B78" s="110">
        <v>257.8</v>
      </c>
      <c r="C78" s="111">
        <f t="shared" si="2"/>
        <v>2.8731045490822095E-2</v>
      </c>
      <c r="D78" s="116">
        <v>1160.48</v>
      </c>
      <c r="E78" s="117">
        <f t="shared" si="3"/>
        <v>2.9817722963104204E-3</v>
      </c>
      <c r="F78" s="91"/>
    </row>
    <row r="79" spans="1:6" x14ac:dyDescent="0.35">
      <c r="A79" s="115">
        <v>43312</v>
      </c>
      <c r="B79" s="110">
        <v>250.6</v>
      </c>
      <c r="C79" s="111">
        <f t="shared" si="2"/>
        <v>-2.4143302180685423E-2</v>
      </c>
      <c r="D79" s="116">
        <v>1157.03</v>
      </c>
      <c r="E79" s="117">
        <f t="shared" si="3"/>
        <v>-6.474492731222652E-3</v>
      </c>
      <c r="F79" s="91"/>
    </row>
    <row r="80" spans="1:6" x14ac:dyDescent="0.35">
      <c r="A80" s="115">
        <v>43311</v>
      </c>
      <c r="B80" s="110">
        <v>256.8</v>
      </c>
      <c r="C80" s="111">
        <f t="shared" si="2"/>
        <v>-3.8789759503491078E-3</v>
      </c>
      <c r="D80" s="116">
        <v>1164.57</v>
      </c>
      <c r="E80" s="117">
        <f t="shared" si="3"/>
        <v>-4.1388392437213166E-3</v>
      </c>
      <c r="F80" s="91"/>
    </row>
    <row r="81" spans="1:6" x14ac:dyDescent="0.35">
      <c r="A81" s="115">
        <v>43308</v>
      </c>
      <c r="B81" s="110">
        <v>257.8</v>
      </c>
      <c r="C81" s="111">
        <f t="shared" si="2"/>
        <v>3.0375699440447733E-2</v>
      </c>
      <c r="D81" s="116">
        <v>1169.4100000000001</v>
      </c>
      <c r="E81" s="117">
        <f t="shared" si="3"/>
        <v>-8.3732772836406504E-4</v>
      </c>
      <c r="F81" s="91"/>
    </row>
    <row r="82" spans="1:6" x14ac:dyDescent="0.35">
      <c r="A82" s="115">
        <v>43307</v>
      </c>
      <c r="B82" s="110">
        <v>250.2</v>
      </c>
      <c r="C82" s="111">
        <f t="shared" si="2"/>
        <v>1.707317073170727E-2</v>
      </c>
      <c r="D82" s="116">
        <v>1170.3900000000001</v>
      </c>
      <c r="E82" s="117">
        <f t="shared" si="3"/>
        <v>1.2080386018920483E-2</v>
      </c>
      <c r="F82" s="91"/>
    </row>
    <row r="83" spans="1:6" x14ac:dyDescent="0.35">
      <c r="A83" s="115">
        <v>43306</v>
      </c>
      <c r="B83" s="110">
        <v>246</v>
      </c>
      <c r="C83" s="111">
        <f t="shared" si="2"/>
        <v>3.4482758620689606E-2</v>
      </c>
      <c r="D83" s="116">
        <v>1156.42</v>
      </c>
      <c r="E83" s="117">
        <f t="shared" si="3"/>
        <v>2.7661437874492117E-3</v>
      </c>
      <c r="F83" s="91"/>
    </row>
    <row r="84" spans="1:6" x14ac:dyDescent="0.35">
      <c r="A84" s="115">
        <v>43305</v>
      </c>
      <c r="B84" s="110">
        <v>237.8</v>
      </c>
      <c r="C84" s="111">
        <f t="shared" si="2"/>
        <v>7.6992753623188401E-2</v>
      </c>
      <c r="D84" s="116">
        <v>1153.23</v>
      </c>
      <c r="E84" s="117">
        <f t="shared" si="3"/>
        <v>8.3855059284389469E-3</v>
      </c>
      <c r="F84" s="91"/>
    </row>
    <row r="85" spans="1:6" x14ac:dyDescent="0.35">
      <c r="A85" s="115">
        <v>43304</v>
      </c>
      <c r="B85" s="110">
        <v>220.8</v>
      </c>
      <c r="C85" s="111">
        <f t="shared" si="2"/>
        <v>8.2191780821918321E-3</v>
      </c>
      <c r="D85" s="116">
        <v>1143.6400000000001</v>
      </c>
      <c r="E85" s="117">
        <f t="shared" si="3"/>
        <v>-2.5032489904142927E-3</v>
      </c>
      <c r="F85" s="91"/>
    </row>
    <row r="86" spans="1:6" x14ac:dyDescent="0.35">
      <c r="A86" s="115">
        <v>43301</v>
      </c>
      <c r="B86" s="110">
        <v>219</v>
      </c>
      <c r="C86" s="111">
        <f t="shared" si="2"/>
        <v>1.8298261665142073E-3</v>
      </c>
      <c r="D86" s="116">
        <v>1146.51</v>
      </c>
      <c r="E86" s="117">
        <f t="shared" si="3"/>
        <v>8.5503918929617853E-3</v>
      </c>
      <c r="F86" s="91"/>
    </row>
    <row r="87" spans="1:6" x14ac:dyDescent="0.35">
      <c r="A87" s="115">
        <v>43300</v>
      </c>
      <c r="B87" s="110">
        <v>218.6</v>
      </c>
      <c r="C87" s="111">
        <f t="shared" si="2"/>
        <v>9.2336103416435829E-3</v>
      </c>
      <c r="D87" s="116">
        <v>1136.79</v>
      </c>
      <c r="E87" s="117">
        <f t="shared" si="3"/>
        <v>3.9653801995937557E-3</v>
      </c>
      <c r="F87" s="91"/>
    </row>
    <row r="88" spans="1:6" x14ac:dyDescent="0.35">
      <c r="A88" s="115">
        <v>43299</v>
      </c>
      <c r="B88" s="110">
        <v>216.6</v>
      </c>
      <c r="C88" s="111">
        <f t="shared" si="2"/>
        <v>-3.2171581769437074E-2</v>
      </c>
      <c r="D88" s="116">
        <v>1132.3</v>
      </c>
      <c r="E88" s="117">
        <f t="shared" si="3"/>
        <v>-5.6291768755873592E-3</v>
      </c>
      <c r="F88" s="91"/>
    </row>
    <row r="89" spans="1:6" x14ac:dyDescent="0.35">
      <c r="A89" s="115">
        <v>43298</v>
      </c>
      <c r="B89" s="110">
        <v>223.8</v>
      </c>
      <c r="C89" s="111">
        <f t="shared" si="2"/>
        <v>5.3908355795149014E-3</v>
      </c>
      <c r="D89" s="116">
        <v>1138.71</v>
      </c>
      <c r="E89" s="117">
        <f t="shared" si="3"/>
        <v>9.9244359301831047E-3</v>
      </c>
      <c r="F89" s="91"/>
    </row>
    <row r="90" spans="1:6" x14ac:dyDescent="0.35">
      <c r="A90" s="115">
        <v>43297</v>
      </c>
      <c r="B90" s="110">
        <v>222.6</v>
      </c>
      <c r="C90" s="111">
        <f t="shared" si="2"/>
        <v>-7.1364852809990831E-3</v>
      </c>
      <c r="D90" s="116">
        <v>1127.52</v>
      </c>
      <c r="E90" s="117">
        <f t="shared" si="3"/>
        <v>-2.0180562931492057E-3</v>
      </c>
      <c r="F90" s="91"/>
    </row>
    <row r="91" spans="1:6" x14ac:dyDescent="0.35">
      <c r="A91" s="115">
        <v>43294</v>
      </c>
      <c r="B91" s="110">
        <v>224.2</v>
      </c>
      <c r="C91" s="111">
        <f t="shared" si="2"/>
        <v>-1.8388791593695344E-2</v>
      </c>
      <c r="D91" s="116">
        <v>1129.8</v>
      </c>
      <c r="E91" s="117">
        <f t="shared" si="3"/>
        <v>1.1519716437748823E-3</v>
      </c>
      <c r="F91" s="91"/>
    </row>
    <row r="92" spans="1:6" x14ac:dyDescent="0.35">
      <c r="A92" s="115">
        <v>43293</v>
      </c>
      <c r="B92" s="110">
        <v>228.4</v>
      </c>
      <c r="C92" s="111">
        <f t="shared" si="2"/>
        <v>4.5787545787545784E-2</v>
      </c>
      <c r="D92" s="116">
        <v>1128.5</v>
      </c>
      <c r="E92" s="117">
        <f t="shared" si="3"/>
        <v>1.2325522982525395E-2</v>
      </c>
      <c r="F92" s="91"/>
    </row>
    <row r="93" spans="1:6" x14ac:dyDescent="0.35">
      <c r="A93" s="115">
        <v>43292</v>
      </c>
      <c r="B93" s="110">
        <v>218.4</v>
      </c>
      <c r="C93" s="111">
        <f t="shared" si="2"/>
        <v>6.4516129032258325E-3</v>
      </c>
      <c r="D93" s="116">
        <v>1114.76</v>
      </c>
      <c r="E93" s="117">
        <f t="shared" si="3"/>
        <v>-5.4688684884333953E-3</v>
      </c>
      <c r="F93" s="91"/>
    </row>
    <row r="94" spans="1:6" x14ac:dyDescent="0.35">
      <c r="A94" s="115">
        <v>43291</v>
      </c>
      <c r="B94" s="110">
        <v>217</v>
      </c>
      <c r="C94" s="111">
        <f t="shared" si="2"/>
        <v>1.8467220683287429E-3</v>
      </c>
      <c r="D94" s="116">
        <v>1120.8900000000001</v>
      </c>
      <c r="E94" s="117">
        <f t="shared" si="3"/>
        <v>1.0438921491738248E-2</v>
      </c>
      <c r="F94" s="91"/>
    </row>
    <row r="95" spans="1:6" x14ac:dyDescent="0.35">
      <c r="A95" s="115">
        <v>43290</v>
      </c>
      <c r="B95" s="110">
        <v>216.6</v>
      </c>
      <c r="C95" s="111">
        <f t="shared" si="2"/>
        <v>3.7071362372566399E-3</v>
      </c>
      <c r="D95" s="116">
        <v>1109.31</v>
      </c>
      <c r="E95" s="117">
        <f t="shared" si="3"/>
        <v>8.4636363636363138E-3</v>
      </c>
      <c r="F95" s="91"/>
    </row>
    <row r="96" spans="1:6" x14ac:dyDescent="0.35">
      <c r="A96" s="115">
        <v>43287</v>
      </c>
      <c r="B96" s="110">
        <v>215.8</v>
      </c>
      <c r="C96" s="111">
        <f t="shared" si="2"/>
        <v>2.859866539561487E-2</v>
      </c>
      <c r="D96" s="116">
        <v>1100</v>
      </c>
      <c r="E96" s="117">
        <f t="shared" si="3"/>
        <v>5.4844606946983544E-3</v>
      </c>
      <c r="F96" s="91"/>
    </row>
    <row r="97" spans="1:6" x14ac:dyDescent="0.35">
      <c r="A97" s="115">
        <v>43286</v>
      </c>
      <c r="B97" s="110">
        <v>209.8</v>
      </c>
      <c r="C97" s="111">
        <f t="shared" si="2"/>
        <v>1.4506769825918761E-2</v>
      </c>
      <c r="D97" s="116">
        <v>1094</v>
      </c>
      <c r="E97" s="117">
        <f t="shared" si="3"/>
        <v>-5.1379984540536449E-3</v>
      </c>
      <c r="F97" s="91"/>
    </row>
    <row r="98" spans="1:6" x14ac:dyDescent="0.35">
      <c r="A98" s="115">
        <v>43285</v>
      </c>
      <c r="B98" s="110">
        <v>206.8</v>
      </c>
      <c r="C98" s="111">
        <f t="shared" si="2"/>
        <v>5.8365758754864647E-3</v>
      </c>
      <c r="D98" s="116">
        <v>1099.6500000000001</v>
      </c>
      <c r="E98" s="117">
        <f t="shared" si="3"/>
        <v>6.0965622668299039E-4</v>
      </c>
      <c r="F98" s="91"/>
    </row>
    <row r="99" spans="1:6" x14ac:dyDescent="0.35">
      <c r="A99" s="115">
        <v>43284</v>
      </c>
      <c r="B99" s="110">
        <v>205.6</v>
      </c>
      <c r="C99" s="111">
        <f t="shared" si="2"/>
        <v>0</v>
      </c>
      <c r="D99" s="116">
        <v>1098.98</v>
      </c>
      <c r="E99" s="117">
        <f t="shared" si="3"/>
        <v>8.3125366999412288E-3</v>
      </c>
      <c r="F99" s="91"/>
    </row>
    <row r="100" spans="1:6" x14ac:dyDescent="0.35">
      <c r="A100" s="115">
        <v>43283</v>
      </c>
      <c r="B100" s="110">
        <v>205.6</v>
      </c>
      <c r="C100" s="111">
        <f t="shared" si="2"/>
        <v>-4.4609665427509271E-2</v>
      </c>
      <c r="D100" s="116">
        <v>1089.92</v>
      </c>
      <c r="E100" s="117">
        <f t="shared" si="3"/>
        <v>-6.671284313368029E-3</v>
      </c>
      <c r="F100" s="91"/>
    </row>
    <row r="101" spans="1:6" x14ac:dyDescent="0.35">
      <c r="A101" s="115">
        <v>43280</v>
      </c>
      <c r="B101" s="110">
        <v>215.2</v>
      </c>
      <c r="C101" s="111">
        <f t="shared" si="2"/>
        <v>2.4761904761904707E-2</v>
      </c>
      <c r="D101" s="116">
        <v>1097.24</v>
      </c>
      <c r="E101" s="117">
        <f t="shared" si="3"/>
        <v>9.1976012655899334E-3</v>
      </c>
      <c r="F101" s="91"/>
    </row>
    <row r="102" spans="1:6" x14ac:dyDescent="0.35">
      <c r="A102" s="115">
        <v>43279</v>
      </c>
      <c r="B102" s="110">
        <v>210</v>
      </c>
      <c r="C102" s="111">
        <f t="shared" si="2"/>
        <v>-3.2258064516129031E-2</v>
      </c>
      <c r="D102" s="116">
        <v>1087.24</v>
      </c>
      <c r="E102" s="117">
        <f t="shared" si="3"/>
        <v>-1.2784658409908044E-2</v>
      </c>
      <c r="F102" s="91"/>
    </row>
    <row r="103" spans="1:6" x14ac:dyDescent="0.35">
      <c r="A103" s="115">
        <v>43278</v>
      </c>
      <c r="B103" s="110">
        <v>217</v>
      </c>
      <c r="C103" s="111">
        <f t="shared" si="2"/>
        <v>1.2126865671641764E-2</v>
      </c>
      <c r="D103" s="116">
        <v>1101.32</v>
      </c>
      <c r="E103" s="117">
        <f t="shared" si="3"/>
        <v>2.4576286614116307E-3</v>
      </c>
      <c r="F103" s="91"/>
    </row>
    <row r="104" spans="1:6" x14ac:dyDescent="0.35">
      <c r="A104" s="115">
        <v>43277</v>
      </c>
      <c r="B104" s="110">
        <v>214.4</v>
      </c>
      <c r="C104" s="111">
        <f t="shared" si="2"/>
        <v>-4.4563279857397504E-2</v>
      </c>
      <c r="D104" s="116">
        <v>1098.6199999999999</v>
      </c>
      <c r="E104" s="117">
        <f t="shared" si="3"/>
        <v>-1.441656424656197E-2</v>
      </c>
      <c r="F104" s="91"/>
    </row>
    <row r="105" spans="1:6" x14ac:dyDescent="0.35">
      <c r="A105" s="115">
        <v>43276</v>
      </c>
      <c r="B105" s="110">
        <v>224.4</v>
      </c>
      <c r="C105" s="111">
        <f t="shared" si="2"/>
        <v>6.5527065527065581E-2</v>
      </c>
      <c r="D105" s="116">
        <v>1114.69</v>
      </c>
      <c r="E105" s="117">
        <f t="shared" si="3"/>
        <v>-8.6092656331988905E-3</v>
      </c>
      <c r="F105" s="91"/>
    </row>
    <row r="106" spans="1:6" x14ac:dyDescent="0.35">
      <c r="A106" s="115">
        <v>43273</v>
      </c>
      <c r="B106" s="110">
        <v>210.6</v>
      </c>
      <c r="C106" s="111">
        <f t="shared" si="2"/>
        <v>-7.540056550424102E-3</v>
      </c>
      <c r="D106" s="116">
        <v>1124.3699999999999</v>
      </c>
      <c r="E106" s="117">
        <f t="shared" si="3"/>
        <v>4.6732312311237112E-3</v>
      </c>
      <c r="F106" s="91"/>
    </row>
    <row r="107" spans="1:6" x14ac:dyDescent="0.35">
      <c r="A107" s="115">
        <v>43272</v>
      </c>
      <c r="B107" s="110">
        <v>212.2</v>
      </c>
      <c r="C107" s="111">
        <f t="shared" si="2"/>
        <v>-0.10236886632825726</v>
      </c>
      <c r="D107" s="116">
        <v>1119.1400000000001</v>
      </c>
      <c r="E107" s="117">
        <f t="shared" si="3"/>
        <v>-2.4067603223274425E-3</v>
      </c>
      <c r="F107" s="91"/>
    </row>
    <row r="108" spans="1:6" x14ac:dyDescent="0.35">
      <c r="A108" s="115">
        <v>43271</v>
      </c>
      <c r="B108" s="110">
        <v>236.4</v>
      </c>
      <c r="C108" s="111">
        <f t="shared" si="2"/>
        <v>9.2421441774491686E-2</v>
      </c>
      <c r="D108" s="116">
        <v>1121.8399999999999</v>
      </c>
      <c r="E108" s="117">
        <f t="shared" si="3"/>
        <v>9.6388361397854502E-3</v>
      </c>
      <c r="F108" s="91"/>
    </row>
    <row r="109" spans="1:6" x14ac:dyDescent="0.35">
      <c r="A109" s="115">
        <v>43270</v>
      </c>
      <c r="B109" s="110">
        <v>216.4</v>
      </c>
      <c r="C109" s="111">
        <f t="shared" si="2"/>
        <v>2.3651844843897825E-2</v>
      </c>
      <c r="D109" s="116">
        <v>1111.1300000000001</v>
      </c>
      <c r="E109" s="117">
        <f t="shared" si="3"/>
        <v>-8.0702036298061566E-3</v>
      </c>
      <c r="F109" s="91"/>
    </row>
    <row r="110" spans="1:6" x14ac:dyDescent="0.35">
      <c r="A110" s="115">
        <v>43269</v>
      </c>
      <c r="B110" s="110">
        <v>211.4</v>
      </c>
      <c r="C110" s="111">
        <f t="shared" si="2"/>
        <v>-5.6444026340545092E-3</v>
      </c>
      <c r="D110" s="116">
        <v>1120.17</v>
      </c>
      <c r="E110" s="117">
        <f t="shared" si="3"/>
        <v>-1.2761644559996489E-2</v>
      </c>
      <c r="F110" s="91"/>
    </row>
    <row r="111" spans="1:6" x14ac:dyDescent="0.35">
      <c r="A111" s="115">
        <v>43266</v>
      </c>
      <c r="B111" s="110">
        <v>212.6</v>
      </c>
      <c r="C111" s="111">
        <f t="shared" si="2"/>
        <v>-4.1478809738503229E-2</v>
      </c>
      <c r="D111" s="116">
        <v>1134.6500000000001</v>
      </c>
      <c r="E111" s="117">
        <f t="shared" si="3"/>
        <v>4.3203780771673228E-4</v>
      </c>
      <c r="F111" s="91"/>
    </row>
    <row r="112" spans="1:6" x14ac:dyDescent="0.35">
      <c r="A112" s="115">
        <v>43265</v>
      </c>
      <c r="B112" s="110">
        <v>221.8</v>
      </c>
      <c r="C112" s="111">
        <f t="shared" si="2"/>
        <v>1.6498625114573891E-2</v>
      </c>
      <c r="D112" s="116">
        <v>1134.1600000000001</v>
      </c>
      <c r="E112" s="117">
        <f t="shared" si="3"/>
        <v>7.9361552749216274E-3</v>
      </c>
      <c r="F112" s="91"/>
    </row>
    <row r="113" spans="1:6" x14ac:dyDescent="0.35">
      <c r="A113" s="115">
        <v>43264</v>
      </c>
      <c r="B113" s="110">
        <v>218.2</v>
      </c>
      <c r="C113" s="111">
        <f t="shared" si="2"/>
        <v>1.3940520446096656E-2</v>
      </c>
      <c r="D113" s="116">
        <v>1125.23</v>
      </c>
      <c r="E113" s="117">
        <f t="shared" si="3"/>
        <v>3.567510680235099E-3</v>
      </c>
      <c r="F113" s="91"/>
    </row>
    <row r="114" spans="1:6" x14ac:dyDescent="0.35">
      <c r="A114" s="115">
        <v>43263</v>
      </c>
      <c r="B114" s="110">
        <v>215.2</v>
      </c>
      <c r="C114" s="111">
        <f t="shared" si="2"/>
        <v>6.5481758652945615E-3</v>
      </c>
      <c r="D114" s="116">
        <v>1121.23</v>
      </c>
      <c r="E114" s="117">
        <f t="shared" si="3"/>
        <v>1.6169087563201884E-3</v>
      </c>
      <c r="F114" s="91"/>
    </row>
    <row r="115" spans="1:6" x14ac:dyDescent="0.35">
      <c r="A115" s="115">
        <v>43262</v>
      </c>
      <c r="B115" s="110">
        <v>213.8</v>
      </c>
      <c r="C115" s="111">
        <f t="shared" si="2"/>
        <v>2.2966507177033548E-2</v>
      </c>
      <c r="D115" s="116">
        <v>1119.42</v>
      </c>
      <c r="E115" s="117">
        <f t="shared" si="3"/>
        <v>6.5640398518147167E-3</v>
      </c>
      <c r="F115" s="91"/>
    </row>
    <row r="116" spans="1:6" x14ac:dyDescent="0.35">
      <c r="A116" s="115">
        <v>43259</v>
      </c>
      <c r="B116" s="110">
        <v>209</v>
      </c>
      <c r="C116" s="111">
        <f t="shared" si="2"/>
        <v>7.71456123432977E-3</v>
      </c>
      <c r="D116" s="116">
        <v>1112.1199999999999</v>
      </c>
      <c r="E116" s="117">
        <f t="shared" si="3"/>
        <v>-5.3483588230033262E-3</v>
      </c>
      <c r="F116" s="91"/>
    </row>
    <row r="117" spans="1:6" x14ac:dyDescent="0.35">
      <c r="A117" s="115">
        <v>43258</v>
      </c>
      <c r="B117" s="110">
        <v>207.4</v>
      </c>
      <c r="C117" s="111">
        <f t="shared" si="2"/>
        <v>3.4930139720558882E-2</v>
      </c>
      <c r="D117" s="116">
        <v>1118.0999999999999</v>
      </c>
      <c r="E117" s="117">
        <f t="shared" si="3"/>
        <v>-6.1686695584157493E-3</v>
      </c>
      <c r="F117" s="91"/>
    </row>
    <row r="118" spans="1:6" x14ac:dyDescent="0.35">
      <c r="A118" s="115">
        <v>43257</v>
      </c>
      <c r="B118" s="110">
        <v>200.4</v>
      </c>
      <c r="C118" s="111">
        <f t="shared" si="2"/>
        <v>-9.881422924901186E-3</v>
      </c>
      <c r="D118" s="116">
        <v>1125.04</v>
      </c>
      <c r="E118" s="117">
        <f t="shared" si="3"/>
        <v>-6.9204152249136225E-3</v>
      </c>
      <c r="F118" s="91"/>
    </row>
    <row r="119" spans="1:6" x14ac:dyDescent="0.35">
      <c r="A119" s="115">
        <v>43255</v>
      </c>
      <c r="B119" s="110">
        <v>202.4</v>
      </c>
      <c r="C119" s="111">
        <f t="shared" si="2"/>
        <v>7.2033898305084706E-2</v>
      </c>
      <c r="D119" s="116">
        <v>1132.8800000000001</v>
      </c>
      <c r="E119" s="117">
        <f t="shared" si="3"/>
        <v>2.5575447570333368E-3</v>
      </c>
      <c r="F119" s="91"/>
    </row>
    <row r="120" spans="1:6" x14ac:dyDescent="0.35">
      <c r="A120" s="115">
        <v>43252</v>
      </c>
      <c r="B120" s="110">
        <v>188.8</v>
      </c>
      <c r="C120" s="111">
        <f t="shared" si="2"/>
        <v>-1.3584117032392864E-2</v>
      </c>
      <c r="D120" s="116">
        <v>1129.99</v>
      </c>
      <c r="E120" s="117">
        <f t="shared" si="3"/>
        <v>1.4727143742310987E-2</v>
      </c>
      <c r="F120" s="91"/>
    </row>
    <row r="121" spans="1:6" x14ac:dyDescent="0.35">
      <c r="A121" s="115">
        <v>43251</v>
      </c>
      <c r="B121" s="110">
        <v>191.4</v>
      </c>
      <c r="C121" s="111">
        <f t="shared" si="2"/>
        <v>1.8626929217668974E-2</v>
      </c>
      <c r="D121" s="116">
        <v>1113.5899999999999</v>
      </c>
      <c r="E121" s="117">
        <f t="shared" si="3"/>
        <v>3.8673037050391814E-3</v>
      </c>
      <c r="F121" s="91"/>
    </row>
    <row r="122" spans="1:6" x14ac:dyDescent="0.35">
      <c r="A122" s="115">
        <v>43250</v>
      </c>
      <c r="B122" s="110">
        <v>187.9</v>
      </c>
      <c r="C122" s="111">
        <f t="shared" si="2"/>
        <v>4.9134561697375831E-2</v>
      </c>
      <c r="D122" s="116">
        <v>1109.3</v>
      </c>
      <c r="E122" s="117">
        <f t="shared" si="3"/>
        <v>1.9962243358715519E-3</v>
      </c>
      <c r="F122" s="91"/>
    </row>
    <row r="123" spans="1:6" x14ac:dyDescent="0.35">
      <c r="A123" s="115">
        <v>43249</v>
      </c>
      <c r="B123" s="110">
        <v>179.1</v>
      </c>
      <c r="C123" s="111">
        <f t="shared" si="2"/>
        <v>-1.1154489682097994E-3</v>
      </c>
      <c r="D123" s="116">
        <v>1107.0899999999999</v>
      </c>
      <c r="E123" s="117">
        <f t="shared" si="3"/>
        <v>-1.0793713198173785E-2</v>
      </c>
      <c r="F123" s="91"/>
    </row>
    <row r="124" spans="1:6" x14ac:dyDescent="0.35">
      <c r="A124" s="115">
        <v>43248</v>
      </c>
      <c r="B124" s="110">
        <v>179.3</v>
      </c>
      <c r="C124" s="111">
        <f t="shared" si="2"/>
        <v>-6.6481994459833167E-3</v>
      </c>
      <c r="D124" s="116">
        <v>1119.17</v>
      </c>
      <c r="E124" s="117">
        <f t="shared" si="3"/>
        <v>-1.3321225799626107E-2</v>
      </c>
      <c r="F124" s="91"/>
    </row>
    <row r="125" spans="1:6" x14ac:dyDescent="0.35">
      <c r="A125" s="115">
        <v>43245</v>
      </c>
      <c r="B125" s="110">
        <v>180.5</v>
      </c>
      <c r="C125" s="111">
        <f t="shared" si="2"/>
        <v>2.556818181818182E-2</v>
      </c>
      <c r="D125" s="116">
        <v>1134.28</v>
      </c>
      <c r="E125" s="117">
        <f t="shared" si="3"/>
        <v>4.0630615478581891E-3</v>
      </c>
      <c r="F125" s="91"/>
    </row>
    <row r="126" spans="1:6" x14ac:dyDescent="0.35">
      <c r="A126" s="115">
        <v>43244</v>
      </c>
      <c r="B126" s="110">
        <v>176</v>
      </c>
      <c r="C126" s="111">
        <f t="shared" si="2"/>
        <v>9.7532989099253509E-3</v>
      </c>
      <c r="D126" s="116">
        <v>1129.69</v>
      </c>
      <c r="E126" s="117">
        <f t="shared" si="3"/>
        <v>-1.1342055747604284E-2</v>
      </c>
      <c r="F126" s="91"/>
    </row>
    <row r="127" spans="1:6" x14ac:dyDescent="0.35">
      <c r="A127" s="115">
        <v>43243</v>
      </c>
      <c r="B127" s="110">
        <v>174.3</v>
      </c>
      <c r="C127" s="111">
        <f t="shared" si="2"/>
        <v>-5.1369863013697335E-3</v>
      </c>
      <c r="D127" s="116">
        <v>1142.6500000000001</v>
      </c>
      <c r="E127" s="117">
        <f t="shared" si="3"/>
        <v>-1.1626077378974521E-3</v>
      </c>
      <c r="F127" s="91"/>
    </row>
    <row r="128" spans="1:6" x14ac:dyDescent="0.35">
      <c r="A128" s="115">
        <v>43242</v>
      </c>
      <c r="B128" s="110">
        <v>175.2</v>
      </c>
      <c r="C128" s="111">
        <f t="shared" si="2"/>
        <v>-2.6666666666666731E-2</v>
      </c>
      <c r="D128" s="116">
        <v>1143.98</v>
      </c>
      <c r="E128" s="117">
        <f t="shared" si="3"/>
        <v>3.896309036979882E-3</v>
      </c>
      <c r="F128" s="91"/>
    </row>
    <row r="129" spans="1:6" x14ac:dyDescent="0.35">
      <c r="A129" s="115">
        <v>43238</v>
      </c>
      <c r="B129" s="110">
        <v>180</v>
      </c>
      <c r="C129" s="111">
        <f t="shared" si="2"/>
        <v>2.2271714922049313E-3</v>
      </c>
      <c r="D129" s="116">
        <v>1139.54</v>
      </c>
      <c r="E129" s="117">
        <f t="shared" si="3"/>
        <v>-3.0445661493237373E-3</v>
      </c>
      <c r="F129" s="91"/>
    </row>
    <row r="130" spans="1:6" x14ac:dyDescent="0.35">
      <c r="A130" s="115">
        <v>43237</v>
      </c>
      <c r="B130" s="110">
        <v>179.6</v>
      </c>
      <c r="C130" s="111">
        <f t="shared" si="2"/>
        <v>-2.2222222222222539E-3</v>
      </c>
      <c r="D130" s="116">
        <v>1143.02</v>
      </c>
      <c r="E130" s="117">
        <f t="shared" si="3"/>
        <v>-6.2951370066625923E-4</v>
      </c>
      <c r="F130" s="91"/>
    </row>
    <row r="131" spans="1:6" x14ac:dyDescent="0.35">
      <c r="A131" s="115">
        <v>43236</v>
      </c>
      <c r="B131" s="110">
        <v>180</v>
      </c>
      <c r="C131" s="111">
        <f t="shared" si="2"/>
        <v>0</v>
      </c>
      <c r="D131" s="116">
        <v>1143.74</v>
      </c>
      <c r="E131" s="117">
        <f t="shared" si="3"/>
        <v>-4.1076375840101665E-4</v>
      </c>
      <c r="F131" s="91"/>
    </row>
    <row r="132" spans="1:6" x14ac:dyDescent="0.35">
      <c r="A132" s="115">
        <v>43235</v>
      </c>
      <c r="B132" s="110">
        <v>180</v>
      </c>
      <c r="C132" s="111">
        <f t="shared" ref="C132:C195" si="4">(B132-B133)/B133</f>
        <v>2.7855153203342618E-3</v>
      </c>
      <c r="D132" s="116">
        <v>1144.21</v>
      </c>
      <c r="E132" s="117">
        <f t="shared" ref="E132:E195" si="5">(D132-D133)/D133</f>
        <v>-1.5089434813297272E-2</v>
      </c>
      <c r="F132" s="91"/>
    </row>
    <row r="133" spans="1:6" x14ac:dyDescent="0.35">
      <c r="A133" s="115">
        <v>43234</v>
      </c>
      <c r="B133" s="110">
        <v>179.5</v>
      </c>
      <c r="C133" s="111">
        <f t="shared" si="4"/>
        <v>-5.4267650158061176E-2</v>
      </c>
      <c r="D133" s="116">
        <v>1161.74</v>
      </c>
      <c r="E133" s="117">
        <f t="shared" si="5"/>
        <v>3.8885624416715634E-3</v>
      </c>
      <c r="F133" s="91"/>
    </row>
    <row r="134" spans="1:6" x14ac:dyDescent="0.35">
      <c r="A134" s="115">
        <v>43229</v>
      </c>
      <c r="B134" s="110">
        <v>189.8</v>
      </c>
      <c r="C134" s="111">
        <f t="shared" si="4"/>
        <v>-1.0526315789473085E-3</v>
      </c>
      <c r="D134" s="116">
        <v>1157.24</v>
      </c>
      <c r="E134" s="117">
        <f t="shared" si="5"/>
        <v>-2.1598458733984742E-4</v>
      </c>
      <c r="F134" s="91"/>
    </row>
    <row r="135" spans="1:6" x14ac:dyDescent="0.35">
      <c r="A135" s="115">
        <v>43228</v>
      </c>
      <c r="B135" s="110">
        <v>190</v>
      </c>
      <c r="C135" s="111">
        <f t="shared" si="4"/>
        <v>5.5555555555555552E-2</v>
      </c>
      <c r="D135" s="116">
        <v>1157.49</v>
      </c>
      <c r="E135" s="117">
        <f t="shared" si="5"/>
        <v>8.4246658883797756E-3</v>
      </c>
      <c r="F135" s="91"/>
    </row>
    <row r="136" spans="1:6" x14ac:dyDescent="0.35">
      <c r="A136" s="115">
        <v>43227</v>
      </c>
      <c r="B136" s="110">
        <v>180</v>
      </c>
      <c r="C136" s="111">
        <f t="shared" si="4"/>
        <v>0.17878192534381149</v>
      </c>
      <c r="D136" s="116">
        <v>1147.82</v>
      </c>
      <c r="E136" s="117">
        <f t="shared" si="5"/>
        <v>1.5078221035223745E-2</v>
      </c>
      <c r="F136" s="91"/>
    </row>
    <row r="137" spans="1:6" x14ac:dyDescent="0.35">
      <c r="A137" s="115">
        <v>43224</v>
      </c>
      <c r="B137" s="110">
        <v>152.69999999999999</v>
      </c>
      <c r="C137" s="111">
        <f t="shared" si="4"/>
        <v>1.2599469496021068E-2</v>
      </c>
      <c r="D137" s="116">
        <v>1130.77</v>
      </c>
      <c r="E137" s="117">
        <f t="shared" si="5"/>
        <v>-1.4658742703744E-3</v>
      </c>
      <c r="F137" s="91"/>
    </row>
    <row r="138" spans="1:6" x14ac:dyDescent="0.35">
      <c r="A138" s="115">
        <v>43223</v>
      </c>
      <c r="B138" s="110">
        <v>150.80000000000001</v>
      </c>
      <c r="C138" s="111">
        <f t="shared" si="4"/>
        <v>1.0046885465505693E-2</v>
      </c>
      <c r="D138" s="116">
        <v>1132.43</v>
      </c>
      <c r="E138" s="117">
        <f t="shared" si="5"/>
        <v>-1.2435617018272901E-3</v>
      </c>
      <c r="F138" s="91"/>
    </row>
    <row r="139" spans="1:6" x14ac:dyDescent="0.35">
      <c r="A139" s="115">
        <v>43222</v>
      </c>
      <c r="B139" s="110">
        <v>149.30000000000001</v>
      </c>
      <c r="C139" s="111">
        <f t="shared" si="4"/>
        <v>1.5646258503401438E-2</v>
      </c>
      <c r="D139" s="116">
        <v>1133.8399999999999</v>
      </c>
      <c r="E139" s="117">
        <f t="shared" si="5"/>
        <v>1.5294244063182715E-2</v>
      </c>
      <c r="F139" s="91"/>
    </row>
    <row r="140" spans="1:6" x14ac:dyDescent="0.35">
      <c r="A140" s="115">
        <v>43221</v>
      </c>
      <c r="B140" s="110">
        <v>147</v>
      </c>
      <c r="C140" s="111">
        <f t="shared" si="4"/>
        <v>2.3676880222841267E-2</v>
      </c>
      <c r="D140" s="116">
        <v>1116.76</v>
      </c>
      <c r="E140" s="117">
        <f t="shared" si="5"/>
        <v>3.3602271297910272E-3</v>
      </c>
      <c r="F140" s="91"/>
    </row>
    <row r="141" spans="1:6" x14ac:dyDescent="0.35">
      <c r="A141" s="115">
        <v>43220</v>
      </c>
      <c r="B141" s="110">
        <v>143.6</v>
      </c>
      <c r="C141" s="111">
        <f t="shared" si="4"/>
        <v>1.4124293785310734E-2</v>
      </c>
      <c r="D141" s="116">
        <v>1113.02</v>
      </c>
      <c r="E141" s="117">
        <f t="shared" si="5"/>
        <v>-1.2204095550890424E-3</v>
      </c>
      <c r="F141" s="91"/>
    </row>
    <row r="142" spans="1:6" x14ac:dyDescent="0.35">
      <c r="A142" s="115">
        <v>43216</v>
      </c>
      <c r="B142" s="110">
        <v>141.6</v>
      </c>
      <c r="C142" s="111">
        <f t="shared" si="4"/>
        <v>9.265858873841645E-3</v>
      </c>
      <c r="D142" s="116">
        <v>1114.3800000000001</v>
      </c>
      <c r="E142" s="117">
        <f t="shared" si="5"/>
        <v>1.141768015973875E-2</v>
      </c>
      <c r="F142" s="91"/>
    </row>
    <row r="143" spans="1:6" x14ac:dyDescent="0.35">
      <c r="A143" s="115">
        <v>43215</v>
      </c>
      <c r="B143" s="110">
        <v>140.30000000000001</v>
      </c>
      <c r="C143" s="111">
        <f t="shared" si="4"/>
        <v>-3.5738831615120197E-2</v>
      </c>
      <c r="D143" s="116">
        <v>1101.8</v>
      </c>
      <c r="E143" s="117">
        <f t="shared" si="5"/>
        <v>-1.1483940427058996E-2</v>
      </c>
      <c r="F143" s="91"/>
    </row>
    <row r="144" spans="1:6" x14ac:dyDescent="0.35">
      <c r="A144" s="115">
        <v>43214</v>
      </c>
      <c r="B144" s="110">
        <v>145.5</v>
      </c>
      <c r="C144" s="111">
        <f t="shared" si="4"/>
        <v>-6.8259385665529011E-3</v>
      </c>
      <c r="D144" s="116">
        <v>1114.5999999999999</v>
      </c>
      <c r="E144" s="117">
        <f t="shared" si="5"/>
        <v>-2.4218070268280771E-4</v>
      </c>
      <c r="F144" s="91"/>
    </row>
    <row r="145" spans="1:6" x14ac:dyDescent="0.35">
      <c r="A145" s="115">
        <v>43213</v>
      </c>
      <c r="B145" s="110">
        <v>146.5</v>
      </c>
      <c r="C145" s="111">
        <f t="shared" si="4"/>
        <v>9.6485182632667522E-3</v>
      </c>
      <c r="D145" s="116">
        <v>1114.8699999999999</v>
      </c>
      <c r="E145" s="117">
        <f t="shared" si="5"/>
        <v>3.8266913975977387E-3</v>
      </c>
      <c r="F145" s="91"/>
    </row>
    <row r="146" spans="1:6" x14ac:dyDescent="0.35">
      <c r="A146" s="115">
        <v>43210</v>
      </c>
      <c r="B146" s="110">
        <v>145.1</v>
      </c>
      <c r="C146" s="111">
        <f t="shared" si="4"/>
        <v>9.7425191370912028E-3</v>
      </c>
      <c r="D146" s="116">
        <v>1110.6199999999999</v>
      </c>
      <c r="E146" s="117">
        <f t="shared" si="5"/>
        <v>-1.1781317169247819E-3</v>
      </c>
      <c r="F146" s="91"/>
    </row>
    <row r="147" spans="1:6" x14ac:dyDescent="0.35">
      <c r="A147" s="115">
        <v>43209</v>
      </c>
      <c r="B147" s="110">
        <v>143.69999999999999</v>
      </c>
      <c r="C147" s="111">
        <f t="shared" si="4"/>
        <v>-1.9112627986348201E-2</v>
      </c>
      <c r="D147" s="116">
        <v>1111.93</v>
      </c>
      <c r="E147" s="117">
        <f t="shared" si="5"/>
        <v>-2.7712507398969691E-3</v>
      </c>
      <c r="F147" s="91"/>
    </row>
    <row r="148" spans="1:6" x14ac:dyDescent="0.35">
      <c r="A148" s="115">
        <v>43208</v>
      </c>
      <c r="B148" s="110">
        <v>146.5</v>
      </c>
      <c r="C148" s="111">
        <f t="shared" si="4"/>
        <v>2.2330774598743813E-2</v>
      </c>
      <c r="D148" s="116">
        <v>1115.02</v>
      </c>
      <c r="E148" s="117">
        <f t="shared" si="5"/>
        <v>2.9232665029637426E-3</v>
      </c>
      <c r="F148" s="91"/>
    </row>
    <row r="149" spans="1:6" x14ac:dyDescent="0.35">
      <c r="A149" s="115">
        <v>43207</v>
      </c>
      <c r="B149" s="110">
        <v>143.30000000000001</v>
      </c>
      <c r="C149" s="111">
        <f t="shared" si="4"/>
        <v>6.3202247191011633E-3</v>
      </c>
      <c r="D149" s="116">
        <v>1111.77</v>
      </c>
      <c r="E149" s="117">
        <f t="shared" si="5"/>
        <v>1.0892988661471752E-2</v>
      </c>
      <c r="F149" s="91"/>
    </row>
    <row r="150" spans="1:6" x14ac:dyDescent="0.35">
      <c r="A150" s="115">
        <v>43206</v>
      </c>
      <c r="B150" s="110">
        <v>142.4</v>
      </c>
      <c r="C150" s="111">
        <f t="shared" si="4"/>
        <v>1.4245014245014245E-2</v>
      </c>
      <c r="D150" s="116">
        <v>1099.79</v>
      </c>
      <c r="E150" s="117">
        <f t="shared" si="5"/>
        <v>-2.8650437463167704E-3</v>
      </c>
      <c r="F150" s="91"/>
    </row>
    <row r="151" spans="1:6" x14ac:dyDescent="0.35">
      <c r="A151" s="115">
        <v>43203</v>
      </c>
      <c r="B151" s="110">
        <v>140.4</v>
      </c>
      <c r="C151" s="111">
        <f t="shared" si="4"/>
        <v>5.0107372942019834E-3</v>
      </c>
      <c r="D151" s="116">
        <v>1102.95</v>
      </c>
      <c r="E151" s="117">
        <f t="shared" si="5"/>
        <v>-1.9997104491657645E-3</v>
      </c>
      <c r="F151" s="91"/>
    </row>
    <row r="152" spans="1:6" x14ac:dyDescent="0.35">
      <c r="A152" s="115">
        <v>43202</v>
      </c>
      <c r="B152" s="110">
        <v>139.69999999999999</v>
      </c>
      <c r="C152" s="111">
        <f t="shared" si="4"/>
        <v>1.5261627906976704E-2</v>
      </c>
      <c r="D152" s="116">
        <v>1105.1600000000001</v>
      </c>
      <c r="E152" s="117">
        <f t="shared" si="5"/>
        <v>2.0673146670535077E-3</v>
      </c>
      <c r="F152" s="91"/>
    </row>
    <row r="153" spans="1:6" x14ac:dyDescent="0.35">
      <c r="A153" s="115">
        <v>43201</v>
      </c>
      <c r="B153" s="110">
        <v>137.6</v>
      </c>
      <c r="C153" s="111">
        <f t="shared" si="4"/>
        <v>5.1132213294374628E-3</v>
      </c>
      <c r="D153" s="116">
        <v>1102.8800000000001</v>
      </c>
      <c r="E153" s="117">
        <f t="shared" si="5"/>
        <v>-1.2322682332712413E-2</v>
      </c>
      <c r="F153" s="91"/>
    </row>
    <row r="154" spans="1:6" x14ac:dyDescent="0.35">
      <c r="A154" s="115">
        <v>43200</v>
      </c>
      <c r="B154" s="110">
        <v>136.9</v>
      </c>
      <c r="C154" s="111">
        <f t="shared" si="4"/>
        <v>5.1395007342145164E-3</v>
      </c>
      <c r="D154" s="116">
        <v>1116.6400000000001</v>
      </c>
      <c r="E154" s="117">
        <f t="shared" si="5"/>
        <v>3.495843630644889E-3</v>
      </c>
      <c r="F154" s="91"/>
    </row>
    <row r="155" spans="1:6" x14ac:dyDescent="0.35">
      <c r="A155" s="115">
        <v>43199</v>
      </c>
      <c r="B155" s="110">
        <v>136.19999999999999</v>
      </c>
      <c r="C155" s="111">
        <f t="shared" si="4"/>
        <v>0</v>
      </c>
      <c r="D155" s="116">
        <v>1112.75</v>
      </c>
      <c r="E155" s="117">
        <f t="shared" si="5"/>
        <v>2.8569368589917562E-3</v>
      </c>
      <c r="F155" s="91"/>
    </row>
    <row r="156" spans="1:6" x14ac:dyDescent="0.35">
      <c r="A156" s="115">
        <v>43196</v>
      </c>
      <c r="B156" s="110">
        <v>136.19999999999999</v>
      </c>
      <c r="C156" s="111">
        <f t="shared" si="4"/>
        <v>-6.5645514223195162E-3</v>
      </c>
      <c r="D156" s="116">
        <v>1109.58</v>
      </c>
      <c r="E156" s="117">
        <f t="shared" si="5"/>
        <v>-4.1439948109981296E-4</v>
      </c>
      <c r="F156" s="91"/>
    </row>
    <row r="157" spans="1:6" x14ac:dyDescent="0.35">
      <c r="A157" s="115">
        <v>43195</v>
      </c>
      <c r="B157" s="110">
        <v>137.1</v>
      </c>
      <c r="C157" s="111">
        <f t="shared" si="4"/>
        <v>2.696629213483142E-2</v>
      </c>
      <c r="D157" s="116">
        <v>1110.04</v>
      </c>
      <c r="E157" s="117">
        <f t="shared" si="5"/>
        <v>1.649222090968196E-2</v>
      </c>
      <c r="F157" s="91"/>
    </row>
    <row r="158" spans="1:6" x14ac:dyDescent="0.35">
      <c r="A158" s="115">
        <v>43194</v>
      </c>
      <c r="B158" s="110">
        <v>133.5</v>
      </c>
      <c r="C158" s="111">
        <f t="shared" si="4"/>
        <v>-3.2608695652173912E-2</v>
      </c>
      <c r="D158" s="116">
        <v>1092.03</v>
      </c>
      <c r="E158" s="117">
        <f t="shared" si="5"/>
        <v>-1.6579013724289545E-2</v>
      </c>
      <c r="F158" s="91"/>
    </row>
    <row r="159" spans="1:6" x14ac:dyDescent="0.35">
      <c r="A159" s="115">
        <v>43193</v>
      </c>
      <c r="B159" s="110">
        <v>138</v>
      </c>
      <c r="C159" s="111">
        <f t="shared" si="4"/>
        <v>1.1730205278592334E-2</v>
      </c>
      <c r="D159" s="116">
        <v>1110.44</v>
      </c>
      <c r="E159" s="117">
        <f t="shared" si="5"/>
        <v>-3.928885380599453E-3</v>
      </c>
      <c r="F159" s="91"/>
    </row>
    <row r="160" spans="1:6" x14ac:dyDescent="0.35">
      <c r="A160" s="115">
        <v>43187</v>
      </c>
      <c r="B160" s="110">
        <v>136.4</v>
      </c>
      <c r="C160" s="111">
        <f t="shared" si="4"/>
        <v>2.1722846441947607E-2</v>
      </c>
      <c r="D160" s="116">
        <v>1114.82</v>
      </c>
      <c r="E160" s="117">
        <f t="shared" si="5"/>
        <v>5.9736509655295891E-3</v>
      </c>
      <c r="F160" s="91"/>
    </row>
    <row r="161" spans="1:6" x14ac:dyDescent="0.35">
      <c r="A161" s="115">
        <v>43186</v>
      </c>
      <c r="B161" s="110">
        <v>133.5</v>
      </c>
      <c r="C161" s="111">
        <f t="shared" si="4"/>
        <v>6.028636021100312E-3</v>
      </c>
      <c r="D161" s="116">
        <v>1108.2</v>
      </c>
      <c r="E161" s="117">
        <f t="shared" si="5"/>
        <v>2.9322328410078275E-3</v>
      </c>
      <c r="F161" s="91"/>
    </row>
    <row r="162" spans="1:6" x14ac:dyDescent="0.35">
      <c r="A162" s="115">
        <v>43185</v>
      </c>
      <c r="B162" s="110">
        <v>132.69999999999999</v>
      </c>
      <c r="C162" s="111">
        <f t="shared" si="4"/>
        <v>1.3750954927425384E-2</v>
      </c>
      <c r="D162" s="116">
        <v>1104.96</v>
      </c>
      <c r="E162" s="117">
        <f t="shared" si="5"/>
        <v>-4.5315723565076916E-3</v>
      </c>
      <c r="F162" s="91"/>
    </row>
    <row r="163" spans="1:6" x14ac:dyDescent="0.35">
      <c r="A163" s="115">
        <v>43182</v>
      </c>
      <c r="B163" s="110">
        <v>130.9</v>
      </c>
      <c r="C163" s="111">
        <f t="shared" si="4"/>
        <v>-4.5627376425855081E-3</v>
      </c>
      <c r="D163" s="116">
        <v>1109.99</v>
      </c>
      <c r="E163" s="117">
        <f t="shared" si="5"/>
        <v>6.580963885833963E-4</v>
      </c>
      <c r="F163" s="91"/>
    </row>
    <row r="164" spans="1:6" x14ac:dyDescent="0.35">
      <c r="A164" s="115">
        <v>43181</v>
      </c>
      <c r="B164" s="110">
        <v>131.5</v>
      </c>
      <c r="C164" s="111">
        <f t="shared" si="4"/>
        <v>-1.5186028853453959E-3</v>
      </c>
      <c r="D164" s="116">
        <v>1109.26</v>
      </c>
      <c r="E164" s="117">
        <f t="shared" si="5"/>
        <v>-1.356146232581302E-2</v>
      </c>
      <c r="F164" s="91"/>
    </row>
    <row r="165" spans="1:6" x14ac:dyDescent="0.35">
      <c r="A165" s="115">
        <v>43180</v>
      </c>
      <c r="B165" s="110">
        <v>131.69999999999999</v>
      </c>
      <c r="C165" s="111">
        <f t="shared" si="4"/>
        <v>1.5209125475284307E-3</v>
      </c>
      <c r="D165" s="116">
        <v>1124.51</v>
      </c>
      <c r="E165" s="117">
        <f t="shared" si="5"/>
        <v>8.8928412627753712E-6</v>
      </c>
      <c r="F165" s="91"/>
    </row>
    <row r="166" spans="1:6" x14ac:dyDescent="0.35">
      <c r="A166" s="115">
        <v>43179</v>
      </c>
      <c r="B166" s="110">
        <v>131.5</v>
      </c>
      <c r="C166" s="111">
        <f t="shared" si="4"/>
        <v>3.8167938931297708E-3</v>
      </c>
      <c r="D166" s="116">
        <v>1124.5</v>
      </c>
      <c r="E166" s="117">
        <f t="shared" si="5"/>
        <v>6.495991172571062E-4</v>
      </c>
      <c r="F166" s="91"/>
    </row>
    <row r="167" spans="1:6" x14ac:dyDescent="0.35">
      <c r="A167" s="115">
        <v>43178</v>
      </c>
      <c r="B167" s="110">
        <v>131</v>
      </c>
      <c r="C167" s="111">
        <f t="shared" si="4"/>
        <v>2.2953328232594599E-3</v>
      </c>
      <c r="D167" s="116">
        <v>1123.77</v>
      </c>
      <c r="E167" s="117">
        <f t="shared" si="5"/>
        <v>-4.7205739084225738E-3</v>
      </c>
      <c r="F167" s="91"/>
    </row>
    <row r="168" spans="1:6" x14ac:dyDescent="0.35">
      <c r="A168" s="115">
        <v>43175</v>
      </c>
      <c r="B168" s="110">
        <v>130.69999999999999</v>
      </c>
      <c r="C168" s="111">
        <f t="shared" si="4"/>
        <v>1.632970451010882E-2</v>
      </c>
      <c r="D168" s="116">
        <v>1129.0999999999999</v>
      </c>
      <c r="E168" s="117">
        <f t="shared" si="5"/>
        <v>-3.7411544637972801E-3</v>
      </c>
      <c r="F168" s="91"/>
    </row>
    <row r="169" spans="1:6" x14ac:dyDescent="0.35">
      <c r="A169" s="115">
        <v>43174</v>
      </c>
      <c r="B169" s="110">
        <v>128.6</v>
      </c>
      <c r="C169" s="111">
        <f t="shared" si="4"/>
        <v>-7.7160493827160498E-3</v>
      </c>
      <c r="D169" s="116">
        <v>1133.3399999999999</v>
      </c>
      <c r="E169" s="117">
        <f t="shared" si="5"/>
        <v>3.9152464302163528E-3</v>
      </c>
      <c r="F169" s="91"/>
    </row>
    <row r="170" spans="1:6" x14ac:dyDescent="0.35">
      <c r="A170" s="115">
        <v>43173</v>
      </c>
      <c r="B170" s="110">
        <v>129.6</v>
      </c>
      <c r="C170" s="111">
        <f t="shared" si="4"/>
        <v>1.8067556952081676E-2</v>
      </c>
      <c r="D170" s="116">
        <v>1128.92</v>
      </c>
      <c r="E170" s="117">
        <f t="shared" si="5"/>
        <v>-3.7769149311683487E-3</v>
      </c>
      <c r="F170" s="91"/>
    </row>
    <row r="171" spans="1:6" x14ac:dyDescent="0.35">
      <c r="A171" s="115">
        <v>43172</v>
      </c>
      <c r="B171" s="110">
        <v>127.3</v>
      </c>
      <c r="C171" s="111">
        <f t="shared" si="4"/>
        <v>-1.1645962732919363E-2</v>
      </c>
      <c r="D171" s="116">
        <v>1133.2</v>
      </c>
      <c r="E171" s="117">
        <f t="shared" si="5"/>
        <v>-6.6619915848526558E-3</v>
      </c>
      <c r="F171" s="91"/>
    </row>
    <row r="172" spans="1:6" x14ac:dyDescent="0.35">
      <c r="A172" s="115">
        <v>43171</v>
      </c>
      <c r="B172" s="110">
        <v>128.80000000000001</v>
      </c>
      <c r="C172" s="111">
        <f t="shared" si="4"/>
        <v>5.4009819967266844E-2</v>
      </c>
      <c r="D172" s="116">
        <v>1140.8</v>
      </c>
      <c r="E172" s="117">
        <f t="shared" si="5"/>
        <v>1.6418919512172748E-3</v>
      </c>
      <c r="F172" s="91"/>
    </row>
    <row r="173" spans="1:6" x14ac:dyDescent="0.35">
      <c r="A173" s="115">
        <v>43168</v>
      </c>
      <c r="B173" s="110">
        <v>122.2</v>
      </c>
      <c r="C173" s="111">
        <f t="shared" si="4"/>
        <v>1.9182652210175122E-2</v>
      </c>
      <c r="D173" s="116">
        <v>1138.93</v>
      </c>
      <c r="E173" s="117">
        <f t="shared" si="5"/>
        <v>-5.6161534613922157E-4</v>
      </c>
      <c r="F173" s="91"/>
    </row>
    <row r="174" spans="1:6" x14ac:dyDescent="0.35">
      <c r="A174" s="115">
        <v>43167</v>
      </c>
      <c r="B174" s="110">
        <v>119.9</v>
      </c>
      <c r="C174" s="111">
        <f t="shared" si="4"/>
        <v>4.7161572052401797E-2</v>
      </c>
      <c r="D174" s="116">
        <v>1139.57</v>
      </c>
      <c r="E174" s="117">
        <f t="shared" si="5"/>
        <v>9.9705757231990932E-3</v>
      </c>
      <c r="F174" s="91"/>
    </row>
    <row r="175" spans="1:6" x14ac:dyDescent="0.35">
      <c r="A175" s="115">
        <v>43166</v>
      </c>
      <c r="B175" s="110">
        <v>114.5</v>
      </c>
      <c r="C175" s="111">
        <f t="shared" si="4"/>
        <v>-4.3478260869565218E-3</v>
      </c>
      <c r="D175" s="116">
        <v>1128.32</v>
      </c>
      <c r="E175" s="117">
        <f t="shared" si="5"/>
        <v>3.8255547054322474E-3</v>
      </c>
      <c r="F175" s="91"/>
    </row>
    <row r="176" spans="1:6" x14ac:dyDescent="0.35">
      <c r="A176" s="115">
        <v>43165</v>
      </c>
      <c r="B176" s="110">
        <v>115</v>
      </c>
      <c r="C176" s="111">
        <f t="shared" si="4"/>
        <v>4.3668122270742356E-3</v>
      </c>
      <c r="D176" s="116">
        <v>1124.02</v>
      </c>
      <c r="E176" s="117">
        <f t="shared" si="5"/>
        <v>2.1844378861774526E-3</v>
      </c>
      <c r="F176" s="91"/>
    </row>
    <row r="177" spans="1:6" x14ac:dyDescent="0.35">
      <c r="A177" s="115">
        <v>43164</v>
      </c>
      <c r="B177" s="110">
        <v>114.5</v>
      </c>
      <c r="C177" s="111">
        <f t="shared" si="4"/>
        <v>8.8105726872246704E-3</v>
      </c>
      <c r="D177" s="116">
        <v>1121.57</v>
      </c>
      <c r="E177" s="117">
        <f t="shared" si="5"/>
        <v>4.0373838468837761E-3</v>
      </c>
      <c r="F177" s="91"/>
    </row>
    <row r="178" spans="1:6" x14ac:dyDescent="0.35">
      <c r="A178" s="115">
        <v>43161</v>
      </c>
      <c r="B178" s="110">
        <v>113.5</v>
      </c>
      <c r="C178" s="111">
        <f t="shared" si="4"/>
        <v>-2.6362038664323123E-3</v>
      </c>
      <c r="D178" s="116">
        <v>1117.06</v>
      </c>
      <c r="E178" s="117">
        <f t="shared" si="5"/>
        <v>-1.5814838635782986E-2</v>
      </c>
      <c r="F178" s="91"/>
    </row>
    <row r="179" spans="1:6" x14ac:dyDescent="0.35">
      <c r="A179" s="115">
        <v>43160</v>
      </c>
      <c r="B179" s="110">
        <v>113.8</v>
      </c>
      <c r="C179" s="111">
        <f t="shared" si="4"/>
        <v>-3.6409822184589311E-2</v>
      </c>
      <c r="D179" s="116">
        <v>1135.01</v>
      </c>
      <c r="E179" s="117">
        <f t="shared" si="5"/>
        <v>-1.1220587338508139E-2</v>
      </c>
      <c r="F179" s="91"/>
    </row>
    <row r="180" spans="1:6" x14ac:dyDescent="0.35">
      <c r="A180" s="115">
        <v>43159</v>
      </c>
      <c r="B180" s="110">
        <v>118.1</v>
      </c>
      <c r="C180" s="111">
        <f t="shared" si="4"/>
        <v>-9.2281879194631589E-3</v>
      </c>
      <c r="D180" s="116">
        <v>1147.8900000000001</v>
      </c>
      <c r="E180" s="117">
        <f t="shared" si="5"/>
        <v>-1.0790772149365251E-3</v>
      </c>
      <c r="F180" s="91"/>
    </row>
    <row r="181" spans="1:6" x14ac:dyDescent="0.35">
      <c r="A181" s="115">
        <v>43158</v>
      </c>
      <c r="B181" s="110">
        <v>119.2</v>
      </c>
      <c r="C181" s="111">
        <f t="shared" si="4"/>
        <v>-7.4937552039965986E-3</v>
      </c>
      <c r="D181" s="116">
        <v>1149.1300000000001</v>
      </c>
      <c r="E181" s="117">
        <f t="shared" si="5"/>
        <v>-1.1024665645386117E-2</v>
      </c>
      <c r="F181" s="91"/>
    </row>
    <row r="182" spans="1:6" x14ac:dyDescent="0.35">
      <c r="A182" s="115">
        <v>43157</v>
      </c>
      <c r="B182" s="110">
        <v>120.1</v>
      </c>
      <c r="C182" s="111">
        <f t="shared" si="4"/>
        <v>1.6680567139281787E-3</v>
      </c>
      <c r="D182" s="116">
        <v>1161.94</v>
      </c>
      <c r="E182" s="117">
        <f t="shared" si="5"/>
        <v>7.9634963045213773E-3</v>
      </c>
      <c r="F182" s="91"/>
    </row>
    <row r="183" spans="1:6" x14ac:dyDescent="0.35">
      <c r="A183" s="115">
        <v>43154</v>
      </c>
      <c r="B183" s="110">
        <v>119.9</v>
      </c>
      <c r="C183" s="111">
        <f t="shared" si="4"/>
        <v>-2.3615635179153025E-2</v>
      </c>
      <c r="D183" s="116">
        <v>1152.76</v>
      </c>
      <c r="E183" s="117">
        <f t="shared" si="5"/>
        <v>7.7982934676179127E-3</v>
      </c>
      <c r="F183" s="91"/>
    </row>
    <row r="184" spans="1:6" x14ac:dyDescent="0.35">
      <c r="A184" s="115">
        <v>43153</v>
      </c>
      <c r="B184" s="110">
        <v>122.8</v>
      </c>
      <c r="C184" s="111">
        <f t="shared" si="4"/>
        <v>5.7330057330057561E-3</v>
      </c>
      <c r="D184" s="116">
        <v>1143.8399999999999</v>
      </c>
      <c r="E184" s="117">
        <f t="shared" si="5"/>
        <v>1.0771881765563405E-2</v>
      </c>
      <c r="F184" s="91"/>
    </row>
    <row r="185" spans="1:6" x14ac:dyDescent="0.35">
      <c r="A185" s="115">
        <v>43152</v>
      </c>
      <c r="B185" s="110">
        <v>122.1</v>
      </c>
      <c r="C185" s="111">
        <f t="shared" si="4"/>
        <v>-8.1833060556471787E-4</v>
      </c>
      <c r="D185" s="116">
        <v>1131.6500000000001</v>
      </c>
      <c r="E185" s="117">
        <f t="shared" si="5"/>
        <v>-3.7100179317519711E-4</v>
      </c>
      <c r="F185" s="91"/>
    </row>
    <row r="186" spans="1:6" x14ac:dyDescent="0.35">
      <c r="A186" s="115">
        <v>43151</v>
      </c>
      <c r="B186" s="110">
        <v>122.2</v>
      </c>
      <c r="C186" s="111">
        <f t="shared" si="4"/>
        <v>3.3840947546531303E-2</v>
      </c>
      <c r="D186" s="116">
        <v>1132.07</v>
      </c>
      <c r="E186" s="117">
        <f t="shared" si="5"/>
        <v>8.221793942392951E-4</v>
      </c>
      <c r="F186" s="91"/>
    </row>
    <row r="187" spans="1:6" x14ac:dyDescent="0.35">
      <c r="A187" s="115">
        <v>43150</v>
      </c>
      <c r="B187" s="110">
        <v>118.2</v>
      </c>
      <c r="C187" s="111">
        <f t="shared" si="4"/>
        <v>-9.2204526404022994E-3</v>
      </c>
      <c r="D187" s="116">
        <v>1131.1400000000001</v>
      </c>
      <c r="E187" s="117">
        <f t="shared" si="5"/>
        <v>-9.9344414393122988E-3</v>
      </c>
      <c r="F187" s="91"/>
    </row>
    <row r="188" spans="1:6" x14ac:dyDescent="0.35">
      <c r="A188" s="115">
        <v>43147</v>
      </c>
      <c r="B188" s="110">
        <v>119.3</v>
      </c>
      <c r="C188" s="111">
        <f t="shared" si="4"/>
        <v>2.6678141135972413E-2</v>
      </c>
      <c r="D188" s="116">
        <v>1142.49</v>
      </c>
      <c r="E188" s="117">
        <f t="shared" si="5"/>
        <v>1.8298335056508228E-2</v>
      </c>
      <c r="F188" s="91"/>
    </row>
    <row r="189" spans="1:6" x14ac:dyDescent="0.35">
      <c r="A189" s="115">
        <v>43146</v>
      </c>
      <c r="B189" s="110">
        <v>116.2</v>
      </c>
      <c r="C189" s="111">
        <f t="shared" si="4"/>
        <v>-4.2844901456726651E-3</v>
      </c>
      <c r="D189" s="116">
        <v>1121.96</v>
      </c>
      <c r="E189" s="117">
        <f t="shared" si="5"/>
        <v>5.7460445520147747E-3</v>
      </c>
      <c r="F189" s="91"/>
    </row>
    <row r="190" spans="1:6" x14ac:dyDescent="0.35">
      <c r="A190" s="115">
        <v>43145</v>
      </c>
      <c r="B190" s="110">
        <v>116.7</v>
      </c>
      <c r="C190" s="111">
        <f t="shared" si="4"/>
        <v>1.4782608695652198E-2</v>
      </c>
      <c r="D190" s="116">
        <v>1115.55</v>
      </c>
      <c r="E190" s="117">
        <f t="shared" si="5"/>
        <v>1.0956446087760243E-2</v>
      </c>
      <c r="F190" s="91"/>
    </row>
    <row r="191" spans="1:6" x14ac:dyDescent="0.35">
      <c r="A191" s="115">
        <v>43144</v>
      </c>
      <c r="B191" s="110">
        <v>115</v>
      </c>
      <c r="C191" s="111">
        <f t="shared" si="4"/>
        <v>-2.1276595744680851E-2</v>
      </c>
      <c r="D191" s="116">
        <v>1103.46</v>
      </c>
      <c r="E191" s="117">
        <f t="shared" si="5"/>
        <v>-7.5549079920132611E-3</v>
      </c>
      <c r="F191" s="91"/>
    </row>
    <row r="192" spans="1:6" x14ac:dyDescent="0.35">
      <c r="A192" s="115">
        <v>43143</v>
      </c>
      <c r="B192" s="110">
        <v>117.5</v>
      </c>
      <c r="C192" s="111">
        <f t="shared" si="4"/>
        <v>1.2931034482758621E-2</v>
      </c>
      <c r="D192" s="116">
        <v>1111.8599999999999</v>
      </c>
      <c r="E192" s="117">
        <f t="shared" si="5"/>
        <v>2.1207417544568567E-2</v>
      </c>
      <c r="F192" s="91"/>
    </row>
    <row r="193" spans="1:6" x14ac:dyDescent="0.35">
      <c r="A193" s="115">
        <v>43140</v>
      </c>
      <c r="B193" s="110">
        <v>116</v>
      </c>
      <c r="C193" s="111">
        <f t="shared" si="4"/>
        <v>-8.5470085470085479E-3</v>
      </c>
      <c r="D193" s="116">
        <v>1088.77</v>
      </c>
      <c r="E193" s="117">
        <f t="shared" si="5"/>
        <v>-1.8427180549698298E-3</v>
      </c>
      <c r="F193" s="91"/>
    </row>
    <row r="194" spans="1:6" x14ac:dyDescent="0.35">
      <c r="A194" s="115">
        <v>43139</v>
      </c>
      <c r="B194" s="110">
        <v>117</v>
      </c>
      <c r="C194" s="111">
        <f t="shared" si="4"/>
        <v>-2.4186822351960013E-2</v>
      </c>
      <c r="D194" s="116">
        <v>1090.78</v>
      </c>
      <c r="E194" s="117">
        <f t="shared" si="5"/>
        <v>-6.792686480186513E-3</v>
      </c>
      <c r="F194" s="91"/>
    </row>
    <row r="195" spans="1:6" x14ac:dyDescent="0.35">
      <c r="A195" s="115">
        <v>43138</v>
      </c>
      <c r="B195" s="110">
        <v>119.9</v>
      </c>
      <c r="C195" s="111">
        <f t="shared" si="4"/>
        <v>1.1814345991561229E-2</v>
      </c>
      <c r="D195" s="116">
        <v>1098.24</v>
      </c>
      <c r="E195" s="117">
        <f t="shared" si="5"/>
        <v>1.4015843997562522E-2</v>
      </c>
      <c r="F195" s="91"/>
    </row>
    <row r="196" spans="1:6" x14ac:dyDescent="0.35">
      <c r="A196" s="115">
        <v>43137</v>
      </c>
      <c r="B196" s="110">
        <v>118.5</v>
      </c>
      <c r="C196" s="111">
        <f t="shared" ref="C196:C259" si="6">(B196-B197)/B197</f>
        <v>4.8672566371681415E-2</v>
      </c>
      <c r="D196" s="116">
        <v>1083.06</v>
      </c>
      <c r="E196" s="117">
        <f t="shared" ref="E196:E259" si="7">(D196-D197)/D197</f>
        <v>-1.2410296625238336E-2</v>
      </c>
      <c r="F196" s="91"/>
    </row>
    <row r="197" spans="1:6" x14ac:dyDescent="0.35">
      <c r="A197" s="115">
        <v>43136</v>
      </c>
      <c r="B197" s="110">
        <v>113</v>
      </c>
      <c r="C197" s="111">
        <f t="shared" si="6"/>
        <v>-3.8297872340425532E-2</v>
      </c>
      <c r="D197" s="116">
        <v>1096.67</v>
      </c>
      <c r="E197" s="117">
        <f t="shared" si="7"/>
        <v>-2.3561304877826156E-3</v>
      </c>
      <c r="F197" s="91"/>
    </row>
    <row r="198" spans="1:6" x14ac:dyDescent="0.35">
      <c r="A198" s="115">
        <v>43133</v>
      </c>
      <c r="B198" s="110">
        <v>117.5</v>
      </c>
      <c r="C198" s="111">
        <f t="shared" si="6"/>
        <v>-3.7674037674037632E-2</v>
      </c>
      <c r="D198" s="116">
        <v>1099.26</v>
      </c>
      <c r="E198" s="117">
        <f t="shared" si="7"/>
        <v>-1.6577353527943508E-2</v>
      </c>
      <c r="F198" s="91"/>
    </row>
    <row r="199" spans="1:6" x14ac:dyDescent="0.35">
      <c r="A199" s="115">
        <v>43132</v>
      </c>
      <c r="B199" s="110">
        <v>122.1</v>
      </c>
      <c r="C199" s="111">
        <f t="shared" si="6"/>
        <v>-5.1282051282051246E-2</v>
      </c>
      <c r="D199" s="116">
        <v>1117.79</v>
      </c>
      <c r="E199" s="117">
        <f t="shared" si="7"/>
        <v>-1.6480132333790885E-2</v>
      </c>
      <c r="F199" s="91"/>
    </row>
    <row r="200" spans="1:6" x14ac:dyDescent="0.35">
      <c r="A200" s="115">
        <v>43131</v>
      </c>
      <c r="B200" s="110">
        <v>128.69999999999999</v>
      </c>
      <c r="C200" s="111">
        <f t="shared" si="6"/>
        <v>1.9002375296912045E-2</v>
      </c>
      <c r="D200" s="116">
        <v>1136.52</v>
      </c>
      <c r="E200" s="117">
        <f t="shared" si="7"/>
        <v>-3.6993530515279796E-3</v>
      </c>
      <c r="F200" s="91"/>
    </row>
    <row r="201" spans="1:6" x14ac:dyDescent="0.35">
      <c r="A201" s="115">
        <v>43130</v>
      </c>
      <c r="B201" s="110">
        <v>126.3</v>
      </c>
      <c r="C201" s="111">
        <f t="shared" si="6"/>
        <v>-3.587786259541987E-2</v>
      </c>
      <c r="D201" s="116">
        <v>1140.74</v>
      </c>
      <c r="E201" s="117">
        <f t="shared" si="7"/>
        <v>-7.9314003443896573E-3</v>
      </c>
      <c r="F201" s="91"/>
    </row>
    <row r="202" spans="1:6" x14ac:dyDescent="0.35">
      <c r="A202" s="115">
        <v>43129</v>
      </c>
      <c r="B202" s="110">
        <v>131</v>
      </c>
      <c r="C202" s="111">
        <f t="shared" si="6"/>
        <v>0</v>
      </c>
      <c r="D202" s="116">
        <v>1149.8599999999999</v>
      </c>
      <c r="E202" s="117">
        <f t="shared" si="7"/>
        <v>-1.6409811156935968E-3</v>
      </c>
      <c r="F202" s="91"/>
    </row>
    <row r="203" spans="1:6" x14ac:dyDescent="0.35">
      <c r="A203" s="115">
        <v>43126</v>
      </c>
      <c r="B203" s="110">
        <v>131</v>
      </c>
      <c r="C203" s="111">
        <f t="shared" si="6"/>
        <v>-7.575757575757576E-3</v>
      </c>
      <c r="D203" s="116">
        <v>1151.75</v>
      </c>
      <c r="E203" s="117">
        <f t="shared" si="7"/>
        <v>8.4758377332388238E-3</v>
      </c>
      <c r="F203" s="91"/>
    </row>
    <row r="204" spans="1:6" x14ac:dyDescent="0.35">
      <c r="A204" s="115">
        <v>43125</v>
      </c>
      <c r="B204" s="110">
        <v>132</v>
      </c>
      <c r="C204" s="111">
        <f t="shared" si="6"/>
        <v>-1.4925373134328358E-2</v>
      </c>
      <c r="D204" s="116">
        <v>1142.07</v>
      </c>
      <c r="E204" s="117">
        <f t="shared" si="7"/>
        <v>-1.571993691341108E-2</v>
      </c>
      <c r="F204" s="91"/>
    </row>
    <row r="205" spans="1:6" x14ac:dyDescent="0.35">
      <c r="A205" s="115">
        <v>43124</v>
      </c>
      <c r="B205" s="110">
        <v>134</v>
      </c>
      <c r="C205" s="111">
        <f t="shared" si="6"/>
        <v>6.3492063492063489E-2</v>
      </c>
      <c r="D205" s="116">
        <v>1160.31</v>
      </c>
      <c r="E205" s="117">
        <f t="shared" si="7"/>
        <v>-4.4957316288447595E-3</v>
      </c>
      <c r="F205" s="91"/>
    </row>
    <row r="206" spans="1:6" x14ac:dyDescent="0.35">
      <c r="A206" s="115">
        <v>43123</v>
      </c>
      <c r="B206" s="110">
        <v>126</v>
      </c>
      <c r="C206" s="111">
        <f t="shared" si="6"/>
        <v>8.0000000000000002E-3</v>
      </c>
      <c r="D206" s="116">
        <v>1165.55</v>
      </c>
      <c r="E206" s="117">
        <f t="shared" si="7"/>
        <v>6.8684267010084093E-4</v>
      </c>
      <c r="F206" s="91"/>
    </row>
    <row r="207" spans="1:6" x14ac:dyDescent="0.35">
      <c r="A207" s="115">
        <v>43122</v>
      </c>
      <c r="B207" s="110">
        <v>125</v>
      </c>
      <c r="C207" s="111">
        <f t="shared" si="6"/>
        <v>2.4758157074930284E-2</v>
      </c>
      <c r="D207" s="116">
        <v>1164.75</v>
      </c>
      <c r="E207" s="117">
        <f t="shared" si="7"/>
        <v>2.0389201465956836E-3</v>
      </c>
      <c r="F207" s="91"/>
    </row>
    <row r="208" spans="1:6" x14ac:dyDescent="0.35">
      <c r="A208" s="115">
        <v>43119</v>
      </c>
      <c r="B208" s="110">
        <v>121.98</v>
      </c>
      <c r="C208" s="111">
        <f t="shared" si="6"/>
        <v>-8.2926829268292358E-3</v>
      </c>
      <c r="D208" s="116">
        <v>1162.3800000000001</v>
      </c>
      <c r="E208" s="117">
        <f t="shared" si="7"/>
        <v>7.0958854261430563E-3</v>
      </c>
      <c r="F208" s="91"/>
    </row>
    <row r="209" spans="1:6" x14ac:dyDescent="0.35">
      <c r="A209" s="115">
        <v>43118</v>
      </c>
      <c r="B209" s="110">
        <v>123</v>
      </c>
      <c r="C209" s="111">
        <f t="shared" si="6"/>
        <v>2.6026026026026064E-2</v>
      </c>
      <c r="D209" s="116">
        <v>1154.19</v>
      </c>
      <c r="E209" s="117">
        <f t="shared" si="7"/>
        <v>-2.420072775045553E-3</v>
      </c>
      <c r="F209" s="91"/>
    </row>
    <row r="210" spans="1:6" x14ac:dyDescent="0.35">
      <c r="A210" s="115">
        <v>43117</v>
      </c>
      <c r="B210" s="110">
        <v>119.88</v>
      </c>
      <c r="C210" s="111">
        <f t="shared" si="6"/>
        <v>2.50878073256395E-3</v>
      </c>
      <c r="D210" s="116">
        <v>1156.99</v>
      </c>
      <c r="E210" s="117">
        <f t="shared" si="7"/>
        <v>3.3648134176272079E-3</v>
      </c>
      <c r="F210" s="91"/>
    </row>
    <row r="211" spans="1:6" x14ac:dyDescent="0.35">
      <c r="A211" s="115">
        <v>43116</v>
      </c>
      <c r="B211" s="110">
        <v>119.58</v>
      </c>
      <c r="C211" s="111">
        <f t="shared" si="6"/>
        <v>6.6945606694559243E-4</v>
      </c>
      <c r="D211" s="116">
        <v>1153.1099999999999</v>
      </c>
      <c r="E211" s="117">
        <f t="shared" si="7"/>
        <v>2.2250228151753037E-3</v>
      </c>
      <c r="F211" s="91"/>
    </row>
    <row r="212" spans="1:6" x14ac:dyDescent="0.35">
      <c r="A212" s="115">
        <v>43115</v>
      </c>
      <c r="B212" s="110">
        <v>119.5</v>
      </c>
      <c r="C212" s="111">
        <f t="shared" si="6"/>
        <v>-1.0761589403973487E-2</v>
      </c>
      <c r="D212" s="116">
        <v>1150.55</v>
      </c>
      <c r="E212" s="117">
        <f t="shared" si="7"/>
        <v>-6.1671559856160761E-4</v>
      </c>
      <c r="F212" s="91"/>
    </row>
    <row r="213" spans="1:6" x14ac:dyDescent="0.35">
      <c r="A213" s="115">
        <v>43112</v>
      </c>
      <c r="B213" s="110">
        <v>120.8</v>
      </c>
      <c r="C213" s="111">
        <f t="shared" si="6"/>
        <v>-2.344381568310433E-2</v>
      </c>
      <c r="D213" s="116">
        <v>1151.26</v>
      </c>
      <c r="E213" s="117">
        <f t="shared" si="7"/>
        <v>-6.7638685186782151E-3</v>
      </c>
      <c r="F213" s="91"/>
    </row>
    <row r="214" spans="1:6" x14ac:dyDescent="0.35">
      <c r="A214" s="115">
        <v>43111</v>
      </c>
      <c r="B214" s="110">
        <v>123.7</v>
      </c>
      <c r="C214" s="111">
        <f t="shared" si="6"/>
        <v>-8.8141025641025189E-3</v>
      </c>
      <c r="D214" s="116">
        <v>1159.0999999999999</v>
      </c>
      <c r="E214" s="117">
        <f t="shared" si="7"/>
        <v>-9.2146203029372237E-3</v>
      </c>
      <c r="F214" s="91"/>
    </row>
    <row r="215" spans="1:6" x14ac:dyDescent="0.35">
      <c r="A215" s="115">
        <v>43110</v>
      </c>
      <c r="B215" s="110">
        <v>124.8</v>
      </c>
      <c r="C215" s="111">
        <f t="shared" si="6"/>
        <v>3.379721669980118E-2</v>
      </c>
      <c r="D215" s="116">
        <v>1169.8800000000001</v>
      </c>
      <c r="E215" s="117">
        <f t="shared" si="7"/>
        <v>-5.1533241491912383E-3</v>
      </c>
      <c r="F215" s="91"/>
    </row>
    <row r="216" spans="1:6" x14ac:dyDescent="0.35">
      <c r="A216" s="115">
        <v>43109</v>
      </c>
      <c r="B216" s="110">
        <v>120.72</v>
      </c>
      <c r="C216" s="111">
        <f t="shared" si="6"/>
        <v>1.8046888176758313E-2</v>
      </c>
      <c r="D216" s="116">
        <v>1175.94</v>
      </c>
      <c r="E216" s="117">
        <f t="shared" si="7"/>
        <v>1.4051043609330668E-3</v>
      </c>
      <c r="F216" s="91"/>
    </row>
    <row r="217" spans="1:6" x14ac:dyDescent="0.35">
      <c r="A217" s="115">
        <v>43108</v>
      </c>
      <c r="B217" s="110">
        <v>118.58</v>
      </c>
      <c r="C217" s="111">
        <f t="shared" si="6"/>
        <v>6.7510548523205317E-4</v>
      </c>
      <c r="D217" s="116">
        <v>1174.29</v>
      </c>
      <c r="E217" s="117">
        <f t="shared" si="7"/>
        <v>8.6668957223843997E-3</v>
      </c>
      <c r="F217" s="91"/>
    </row>
    <row r="218" spans="1:6" x14ac:dyDescent="0.35">
      <c r="A218" s="115">
        <v>43105</v>
      </c>
      <c r="B218" s="110">
        <v>118.5</v>
      </c>
      <c r="C218" s="111">
        <f t="shared" si="6"/>
        <v>3.7834997372569568E-2</v>
      </c>
      <c r="D218" s="116">
        <v>1164.2</v>
      </c>
      <c r="E218" s="117">
        <f t="shared" si="7"/>
        <v>7.6687382069348655E-3</v>
      </c>
      <c r="F218" s="91"/>
    </row>
    <row r="219" spans="1:6" x14ac:dyDescent="0.35">
      <c r="A219" s="115">
        <v>43104</v>
      </c>
      <c r="B219" s="110">
        <v>114.18</v>
      </c>
      <c r="C219" s="111">
        <f t="shared" si="6"/>
        <v>1.5789473684211124E-3</v>
      </c>
      <c r="D219" s="116">
        <v>1155.3399999999999</v>
      </c>
      <c r="E219" s="117">
        <f t="shared" si="7"/>
        <v>2.4033247438333305E-3</v>
      </c>
      <c r="F219" s="91"/>
    </row>
    <row r="220" spans="1:6" x14ac:dyDescent="0.35">
      <c r="A220" s="115">
        <v>43103</v>
      </c>
      <c r="B220" s="110">
        <v>114</v>
      </c>
      <c r="C220" s="111">
        <f t="shared" si="6"/>
        <v>4.5871559633027525E-2</v>
      </c>
      <c r="D220" s="116">
        <v>1152.57</v>
      </c>
      <c r="E220" s="117">
        <f t="shared" si="7"/>
        <v>3.0459415005178103E-3</v>
      </c>
      <c r="F220" s="91"/>
    </row>
    <row r="221" spans="1:6" x14ac:dyDescent="0.35">
      <c r="A221" s="115">
        <v>43102</v>
      </c>
      <c r="B221" s="110">
        <v>109</v>
      </c>
      <c r="C221" s="111">
        <f t="shared" si="6"/>
        <v>-1.978417266187053E-2</v>
      </c>
      <c r="D221" s="116">
        <v>1149.07</v>
      </c>
      <c r="E221" s="117">
        <f t="shared" si="7"/>
        <v>2.9939597081106071E-3</v>
      </c>
      <c r="F221" s="91"/>
    </row>
    <row r="222" spans="1:6" x14ac:dyDescent="0.35">
      <c r="A222" s="115">
        <v>43098</v>
      </c>
      <c r="B222" s="110">
        <v>111.2</v>
      </c>
      <c r="C222" s="111">
        <f t="shared" si="6"/>
        <v>-4.4762757385854966E-3</v>
      </c>
      <c r="D222" s="121">
        <v>1145.6400000000001</v>
      </c>
      <c r="E222" s="117">
        <f t="shared" si="7"/>
        <v>-2.7051791090356944E-4</v>
      </c>
      <c r="F222" s="91"/>
    </row>
    <row r="223" spans="1:6" x14ac:dyDescent="0.35">
      <c r="A223" s="115">
        <v>43097</v>
      </c>
      <c r="B223" s="110">
        <v>111.7</v>
      </c>
      <c r="C223" s="111">
        <f t="shared" si="6"/>
        <v>4.392523364485984E-2</v>
      </c>
      <c r="D223" s="116">
        <v>1145.95</v>
      </c>
      <c r="E223" s="117">
        <f t="shared" si="7"/>
        <v>-3.313735040356201E-3</v>
      </c>
      <c r="F223" s="91"/>
    </row>
    <row r="224" spans="1:6" x14ac:dyDescent="0.35">
      <c r="A224" s="115">
        <v>43096</v>
      </c>
      <c r="B224" s="110">
        <v>107</v>
      </c>
      <c r="C224" s="111">
        <f t="shared" si="6"/>
        <v>1.5180265654648901E-2</v>
      </c>
      <c r="D224" s="116">
        <v>1149.76</v>
      </c>
      <c r="E224" s="117">
        <f t="shared" si="7"/>
        <v>2.9921575811503354E-3</v>
      </c>
      <c r="F224" s="91"/>
    </row>
    <row r="225" spans="1:6" x14ac:dyDescent="0.35">
      <c r="A225" s="115">
        <v>43091</v>
      </c>
      <c r="B225" s="110">
        <v>105.4</v>
      </c>
      <c r="C225" s="111">
        <f t="shared" si="6"/>
        <v>-8.4666039510817633E-3</v>
      </c>
      <c r="D225" s="116">
        <v>1146.33</v>
      </c>
      <c r="E225" s="117">
        <f t="shared" si="7"/>
        <v>3.7652250816528066E-3</v>
      </c>
      <c r="F225" s="91"/>
    </row>
    <row r="226" spans="1:6" x14ac:dyDescent="0.35">
      <c r="A226" s="115">
        <v>43090</v>
      </c>
      <c r="B226" s="110">
        <v>106.3</v>
      </c>
      <c r="C226" s="111">
        <f t="shared" si="6"/>
        <v>-2.7447392497712719E-2</v>
      </c>
      <c r="D226" s="116">
        <v>1142.03</v>
      </c>
      <c r="E226" s="117">
        <f t="shared" si="7"/>
        <v>5.387750790115318E-3</v>
      </c>
      <c r="F226" s="91"/>
    </row>
    <row r="227" spans="1:6" x14ac:dyDescent="0.35">
      <c r="A227" s="115">
        <v>43089</v>
      </c>
      <c r="B227" s="110">
        <v>109.3</v>
      </c>
      <c r="C227" s="111">
        <f t="shared" si="6"/>
        <v>3.601895734597154E-2</v>
      </c>
      <c r="D227" s="116">
        <v>1135.9100000000001</v>
      </c>
      <c r="E227" s="117">
        <f t="shared" si="7"/>
        <v>-2.5202409596233608E-3</v>
      </c>
      <c r="F227" s="91"/>
    </row>
    <row r="228" spans="1:6" x14ac:dyDescent="0.35">
      <c r="A228" s="115">
        <v>43088</v>
      </c>
      <c r="B228" s="110">
        <v>105.5</v>
      </c>
      <c r="C228" s="111">
        <f t="shared" si="6"/>
        <v>-3.3882783882783908E-2</v>
      </c>
      <c r="D228" s="116">
        <v>1138.78</v>
      </c>
      <c r="E228" s="117">
        <f t="shared" si="7"/>
        <v>-6.0554468305445031E-4</v>
      </c>
      <c r="F228" s="91"/>
    </row>
    <row r="229" spans="1:6" x14ac:dyDescent="0.35">
      <c r="A229" s="115">
        <v>43087</v>
      </c>
      <c r="B229" s="110">
        <v>109.2</v>
      </c>
      <c r="C229" s="111">
        <f t="shared" si="6"/>
        <v>4.4976076555023947E-2</v>
      </c>
      <c r="D229" s="116">
        <v>1139.47</v>
      </c>
      <c r="E229" s="117">
        <f t="shared" si="7"/>
        <v>1.5099953675658381E-2</v>
      </c>
      <c r="F229" s="91"/>
    </row>
    <row r="230" spans="1:6" x14ac:dyDescent="0.35">
      <c r="A230" s="115">
        <v>43084</v>
      </c>
      <c r="B230" s="110">
        <v>104.5</v>
      </c>
      <c r="C230" s="111">
        <f t="shared" si="6"/>
        <v>2.8790786948176311E-3</v>
      </c>
      <c r="D230" s="116">
        <v>1122.52</v>
      </c>
      <c r="E230" s="117">
        <f t="shared" si="7"/>
        <v>-9.0836062534758386E-3</v>
      </c>
      <c r="F230" s="91"/>
    </row>
    <row r="231" spans="1:6" x14ac:dyDescent="0.35">
      <c r="A231" s="115">
        <v>43083</v>
      </c>
      <c r="B231" s="110">
        <v>104.2</v>
      </c>
      <c r="C231" s="111">
        <f t="shared" si="6"/>
        <v>2.8873917228103671E-3</v>
      </c>
      <c r="D231" s="116">
        <v>1132.81</v>
      </c>
      <c r="E231" s="117">
        <f t="shared" si="7"/>
        <v>3.4813266246189463E-3</v>
      </c>
      <c r="F231" s="91"/>
    </row>
    <row r="232" spans="1:6" x14ac:dyDescent="0.35">
      <c r="A232" s="115">
        <v>43082</v>
      </c>
      <c r="B232" s="110">
        <v>103.9</v>
      </c>
      <c r="C232" s="111">
        <f t="shared" si="6"/>
        <v>-1.0476190476190422E-2</v>
      </c>
      <c r="D232" s="116">
        <v>1128.8800000000001</v>
      </c>
      <c r="E232" s="117">
        <f t="shared" si="7"/>
        <v>-3.6011862731252006E-3</v>
      </c>
      <c r="F232" s="91"/>
    </row>
    <row r="233" spans="1:6" x14ac:dyDescent="0.35">
      <c r="A233" s="115">
        <v>43081</v>
      </c>
      <c r="B233" s="110">
        <v>105</v>
      </c>
      <c r="C233" s="111">
        <f t="shared" si="6"/>
        <v>1.1560693641618524E-2</v>
      </c>
      <c r="D233" s="116">
        <v>1132.96</v>
      </c>
      <c r="E233" s="117">
        <f t="shared" si="7"/>
        <v>1.6621282314249295E-3</v>
      </c>
      <c r="F233" s="91"/>
    </row>
    <row r="234" spans="1:6" x14ac:dyDescent="0.35">
      <c r="A234" s="115">
        <v>43080</v>
      </c>
      <c r="B234" s="110">
        <v>103.8</v>
      </c>
      <c r="C234" s="111">
        <f t="shared" si="6"/>
        <v>3.8684719535782537E-3</v>
      </c>
      <c r="D234" s="116">
        <v>1131.08</v>
      </c>
      <c r="E234" s="117">
        <f t="shared" si="7"/>
        <v>2.3306305108776477E-3</v>
      </c>
      <c r="F234" s="91"/>
    </row>
    <row r="235" spans="1:6" x14ac:dyDescent="0.35">
      <c r="A235" s="115">
        <v>43077</v>
      </c>
      <c r="B235" s="110">
        <v>103.4</v>
      </c>
      <c r="C235" s="111">
        <f t="shared" si="6"/>
        <v>-1.9305019305018208E-3</v>
      </c>
      <c r="D235" s="116">
        <v>1128.45</v>
      </c>
      <c r="E235" s="117">
        <f t="shared" si="7"/>
        <v>1.0078858564792015E-2</v>
      </c>
      <c r="F235" s="91"/>
    </row>
    <row r="236" spans="1:6" x14ac:dyDescent="0.35">
      <c r="A236" s="115">
        <v>43076</v>
      </c>
      <c r="B236" s="110">
        <v>103.6</v>
      </c>
      <c r="C236" s="111">
        <f t="shared" si="6"/>
        <v>-3.846153846153901E-3</v>
      </c>
      <c r="D236" s="116">
        <v>1117.19</v>
      </c>
      <c r="E236" s="117">
        <f t="shared" si="7"/>
        <v>4.6130604463788909E-3</v>
      </c>
      <c r="F236" s="91"/>
    </row>
    <row r="237" spans="1:6" x14ac:dyDescent="0.35">
      <c r="A237" s="115">
        <v>43075</v>
      </c>
      <c r="B237" s="110">
        <v>104</v>
      </c>
      <c r="C237" s="111">
        <f t="shared" si="6"/>
        <v>-1.9792648444863285E-2</v>
      </c>
      <c r="D237" s="116">
        <v>1112.06</v>
      </c>
      <c r="E237" s="117">
        <f t="shared" si="7"/>
        <v>4.1717835729248457E-3</v>
      </c>
      <c r="F237" s="91"/>
    </row>
    <row r="238" spans="1:6" x14ac:dyDescent="0.35">
      <c r="A238" s="115">
        <v>43074</v>
      </c>
      <c r="B238" s="110">
        <v>106.1</v>
      </c>
      <c r="C238" s="111">
        <f t="shared" si="6"/>
        <v>-8.4112149532710803E-3</v>
      </c>
      <c r="D238" s="116">
        <v>1107.44</v>
      </c>
      <c r="E238" s="117">
        <f t="shared" si="7"/>
        <v>-1.1293735324839847E-2</v>
      </c>
      <c r="F238" s="91"/>
    </row>
    <row r="239" spans="1:6" x14ac:dyDescent="0.35">
      <c r="A239" s="115">
        <v>43073</v>
      </c>
      <c r="B239" s="110">
        <v>107</v>
      </c>
      <c r="C239" s="111">
        <f t="shared" si="6"/>
        <v>2.5886864813039336E-2</v>
      </c>
      <c r="D239" s="116">
        <v>1120.0899999999999</v>
      </c>
      <c r="E239" s="117">
        <f t="shared" si="7"/>
        <v>-4.1608506628022296E-3</v>
      </c>
      <c r="F239" s="91"/>
    </row>
    <row r="240" spans="1:6" x14ac:dyDescent="0.35">
      <c r="A240" s="115">
        <v>43070</v>
      </c>
      <c r="B240" s="110">
        <v>104.3</v>
      </c>
      <c r="C240" s="111">
        <f t="shared" si="6"/>
        <v>-2.8680688336519804E-3</v>
      </c>
      <c r="D240" s="116">
        <v>1124.77</v>
      </c>
      <c r="E240" s="117">
        <f t="shared" si="7"/>
        <v>-4.2670349418815114E-3</v>
      </c>
      <c r="F240" s="91"/>
    </row>
    <row r="241" spans="1:6" x14ac:dyDescent="0.35">
      <c r="A241" s="115">
        <v>43069</v>
      </c>
      <c r="B241" s="110">
        <v>104.6</v>
      </c>
      <c r="C241" s="111">
        <f t="shared" si="6"/>
        <v>-1.5065913370998196E-2</v>
      </c>
      <c r="D241" s="116">
        <v>1129.5899999999999</v>
      </c>
      <c r="E241" s="117">
        <f t="shared" si="7"/>
        <v>7.3393022758079639E-3</v>
      </c>
      <c r="F241" s="91"/>
    </row>
    <row r="242" spans="1:6" x14ac:dyDescent="0.35">
      <c r="A242" s="115">
        <v>43068</v>
      </c>
      <c r="B242" s="110">
        <v>106.2</v>
      </c>
      <c r="C242" s="111">
        <f t="shared" si="6"/>
        <v>2.1153846153846183E-2</v>
      </c>
      <c r="D242" s="116">
        <v>1121.3599999999999</v>
      </c>
      <c r="E242" s="117">
        <f t="shared" si="7"/>
        <v>2.0515016099809192E-4</v>
      </c>
      <c r="F242" s="91"/>
    </row>
    <row r="243" spans="1:6" x14ac:dyDescent="0.35">
      <c r="A243" s="115">
        <v>43067</v>
      </c>
      <c r="B243" s="110">
        <v>104</v>
      </c>
      <c r="C243" s="111">
        <f t="shared" si="6"/>
        <v>1.9267822736031104E-3</v>
      </c>
      <c r="D243" s="116">
        <v>1121.1300000000001</v>
      </c>
      <c r="E243" s="117">
        <f t="shared" si="7"/>
        <v>1.3734922328516967E-2</v>
      </c>
      <c r="F243" s="91"/>
    </row>
    <row r="244" spans="1:6" x14ac:dyDescent="0.35">
      <c r="A244" s="115">
        <v>43066</v>
      </c>
      <c r="B244" s="110">
        <v>103.8</v>
      </c>
      <c r="C244" s="111">
        <f t="shared" si="6"/>
        <v>-2.8089887640449437E-2</v>
      </c>
      <c r="D244" s="116">
        <v>1105.94</v>
      </c>
      <c r="E244" s="117">
        <f t="shared" si="7"/>
        <v>-7.0212613130296803E-3</v>
      </c>
      <c r="F244" s="91"/>
    </row>
    <row r="245" spans="1:6" x14ac:dyDescent="0.35">
      <c r="A245" s="115">
        <v>43063</v>
      </c>
      <c r="B245" s="110">
        <v>106.8</v>
      </c>
      <c r="C245" s="111">
        <f t="shared" si="6"/>
        <v>-1.2025901942645674E-2</v>
      </c>
      <c r="D245" s="116">
        <v>1113.76</v>
      </c>
      <c r="E245" s="117">
        <f t="shared" si="7"/>
        <v>-4.2912315834644135E-3</v>
      </c>
      <c r="F245" s="91"/>
    </row>
    <row r="246" spans="1:6" x14ac:dyDescent="0.35">
      <c r="A246" s="115">
        <v>43062</v>
      </c>
      <c r="B246" s="110">
        <v>108.1</v>
      </c>
      <c r="C246" s="111">
        <f t="shared" si="6"/>
        <v>-7.3461891643710866E-3</v>
      </c>
      <c r="D246" s="116">
        <v>1118.56</v>
      </c>
      <c r="E246" s="117">
        <f t="shared" si="7"/>
        <v>-5.3354200754072703E-3</v>
      </c>
      <c r="F246" s="91"/>
    </row>
    <row r="247" spans="1:6" x14ac:dyDescent="0.35">
      <c r="A247" s="115">
        <v>43061</v>
      </c>
      <c r="B247" s="110">
        <v>108.9</v>
      </c>
      <c r="C247" s="111">
        <f t="shared" si="6"/>
        <v>4.6125461254612546E-3</v>
      </c>
      <c r="D247" s="116">
        <v>1124.56</v>
      </c>
      <c r="E247" s="117">
        <f t="shared" si="7"/>
        <v>-2.9336201761963798E-4</v>
      </c>
      <c r="F247" s="91"/>
    </row>
    <row r="248" spans="1:6" x14ac:dyDescent="0.35">
      <c r="A248" s="115">
        <v>43060</v>
      </c>
      <c r="B248" s="110">
        <v>108.4</v>
      </c>
      <c r="C248" s="111">
        <f t="shared" si="6"/>
        <v>-5.504587155963251E-3</v>
      </c>
      <c r="D248" s="116">
        <v>1124.8900000000001</v>
      </c>
      <c r="E248" s="117">
        <f t="shared" si="7"/>
        <v>-2.6509912402028664E-3</v>
      </c>
      <c r="F248" s="91"/>
    </row>
    <row r="249" spans="1:6" x14ac:dyDescent="0.35">
      <c r="A249" s="115">
        <v>43059</v>
      </c>
      <c r="B249" s="110">
        <v>109</v>
      </c>
      <c r="C249" s="111">
        <f t="shared" si="6"/>
        <v>9.2592592592592587E-3</v>
      </c>
      <c r="D249" s="116">
        <v>1127.8800000000001</v>
      </c>
      <c r="E249" s="117">
        <f t="shared" si="7"/>
        <v>2.3944448878620198E-4</v>
      </c>
      <c r="F249" s="91"/>
    </row>
    <row r="250" spans="1:6" x14ac:dyDescent="0.35">
      <c r="A250" s="115">
        <v>43056</v>
      </c>
      <c r="B250" s="110">
        <v>108</v>
      </c>
      <c r="C250" s="111">
        <f t="shared" si="6"/>
        <v>-1.0082493125572817E-2</v>
      </c>
      <c r="D250" s="116">
        <v>1127.6099999999999</v>
      </c>
      <c r="E250" s="117">
        <f t="shared" si="7"/>
        <v>-2.9532693753040766E-3</v>
      </c>
      <c r="F250" s="91"/>
    </row>
    <row r="251" spans="1:6" x14ac:dyDescent="0.35">
      <c r="A251" s="115">
        <v>43055</v>
      </c>
      <c r="B251" s="110">
        <v>109.1</v>
      </c>
      <c r="C251" s="111">
        <f t="shared" si="6"/>
        <v>-6.375227686703123E-3</v>
      </c>
      <c r="D251" s="116">
        <v>1130.95</v>
      </c>
      <c r="E251" s="117">
        <f t="shared" si="7"/>
        <v>1.2742674976717546E-2</v>
      </c>
      <c r="F251" s="91"/>
    </row>
    <row r="252" spans="1:6" x14ac:dyDescent="0.35">
      <c r="A252" s="115">
        <v>43054</v>
      </c>
      <c r="B252" s="110">
        <v>109.8</v>
      </c>
      <c r="C252" s="111">
        <f t="shared" si="6"/>
        <v>-1.8766756032171657E-2</v>
      </c>
      <c r="D252" s="116">
        <v>1116.72</v>
      </c>
      <c r="E252" s="117">
        <f t="shared" si="7"/>
        <v>6.2722890270787749E-4</v>
      </c>
      <c r="F252" s="91"/>
    </row>
    <row r="253" spans="1:6" x14ac:dyDescent="0.35">
      <c r="A253" s="115">
        <v>43053</v>
      </c>
      <c r="B253" s="110">
        <v>111.9</v>
      </c>
      <c r="C253" s="111">
        <f t="shared" si="6"/>
        <v>5.5660377358490623E-2</v>
      </c>
      <c r="D253" s="116">
        <v>1116.02</v>
      </c>
      <c r="E253" s="117">
        <f t="shared" si="7"/>
        <v>-6.3836038426268683E-3</v>
      </c>
      <c r="F253" s="91"/>
    </row>
    <row r="254" spans="1:6" x14ac:dyDescent="0.35">
      <c r="A254" s="115">
        <v>43052</v>
      </c>
      <c r="B254" s="110">
        <v>106</v>
      </c>
      <c r="C254" s="111">
        <f t="shared" si="6"/>
        <v>-8.4190832553789115E-3</v>
      </c>
      <c r="D254" s="116">
        <v>1123.19</v>
      </c>
      <c r="E254" s="117">
        <f t="shared" si="7"/>
        <v>-9.9342418419335905E-3</v>
      </c>
      <c r="F254" s="91"/>
    </row>
    <row r="255" spans="1:6" x14ac:dyDescent="0.35">
      <c r="A255" s="115">
        <v>43049</v>
      </c>
      <c r="B255" s="110">
        <v>106.9</v>
      </c>
      <c r="C255" s="111">
        <f t="shared" si="6"/>
        <v>1.809523809523815E-2</v>
      </c>
      <c r="D255" s="116">
        <v>1134.46</v>
      </c>
      <c r="E255" s="117">
        <f t="shared" si="7"/>
        <v>-3.5047652509991732E-3</v>
      </c>
      <c r="F255" s="91"/>
    </row>
    <row r="256" spans="1:6" x14ac:dyDescent="0.35">
      <c r="A256" s="115">
        <v>43048</v>
      </c>
      <c r="B256" s="110">
        <v>105</v>
      </c>
      <c r="C256" s="111">
        <f t="shared" si="6"/>
        <v>-7.8947368421052627E-2</v>
      </c>
      <c r="D256" s="116">
        <v>1138.45</v>
      </c>
      <c r="E256" s="117">
        <f t="shared" si="7"/>
        <v>-3.0677406171241716E-2</v>
      </c>
      <c r="F256" s="91"/>
    </row>
    <row r="257" spans="1:6" x14ac:dyDescent="0.35">
      <c r="A257" s="115">
        <v>43047</v>
      </c>
      <c r="B257" s="110">
        <v>114</v>
      </c>
      <c r="C257" s="111">
        <f t="shared" si="6"/>
        <v>-1.5544041450777177E-2</v>
      </c>
      <c r="D257" s="116">
        <v>1174.48</v>
      </c>
      <c r="E257" s="117">
        <f t="shared" si="7"/>
        <v>4.6104234917757406E-3</v>
      </c>
      <c r="F257" s="91"/>
    </row>
    <row r="258" spans="1:6" x14ac:dyDescent="0.35">
      <c r="A258" s="115">
        <v>43046</v>
      </c>
      <c r="B258" s="110">
        <v>115.8</v>
      </c>
      <c r="C258" s="111">
        <f t="shared" si="6"/>
        <v>-6.8610634648370254E-3</v>
      </c>
      <c r="D258" s="116">
        <v>1169.0899999999999</v>
      </c>
      <c r="E258" s="117">
        <f t="shared" si="7"/>
        <v>-9.9589278909260216E-3</v>
      </c>
      <c r="F258" s="91"/>
    </row>
    <row r="259" spans="1:6" x14ac:dyDescent="0.35">
      <c r="A259" s="115">
        <v>43045</v>
      </c>
      <c r="B259" s="110">
        <v>116.6</v>
      </c>
      <c r="C259" s="111">
        <f t="shared" si="6"/>
        <v>3.4605146406388565E-2</v>
      </c>
      <c r="D259" s="116">
        <v>1180.8499999999999</v>
      </c>
      <c r="E259" s="117">
        <f t="shared" si="7"/>
        <v>9.5237281035469232E-3</v>
      </c>
      <c r="F259" s="91"/>
    </row>
    <row r="260" spans="1:6" x14ac:dyDescent="0.35">
      <c r="A260" s="115">
        <v>43042</v>
      </c>
      <c r="B260" s="110">
        <v>112.7</v>
      </c>
      <c r="C260" s="111">
        <f t="shared" ref="C260:C323" si="8">(B260-B261)/B261</f>
        <v>-9.6660808435851883E-3</v>
      </c>
      <c r="D260" s="116">
        <v>1169.71</v>
      </c>
      <c r="E260" s="117">
        <f t="shared" ref="E260:E323" si="9">(D260-D261)/D261</f>
        <v>-1.1434704709103793E-2</v>
      </c>
      <c r="F260" s="91"/>
    </row>
    <row r="261" spans="1:6" x14ac:dyDescent="0.35">
      <c r="A261" s="115">
        <v>43041</v>
      </c>
      <c r="B261" s="110">
        <v>113.8</v>
      </c>
      <c r="C261" s="111">
        <f t="shared" si="8"/>
        <v>-2.6518391787852938E-2</v>
      </c>
      <c r="D261" s="116">
        <v>1183.24</v>
      </c>
      <c r="E261" s="117">
        <f t="shared" si="9"/>
        <v>-1.1222809964317701E-2</v>
      </c>
      <c r="F261" s="91"/>
    </row>
    <row r="262" spans="1:6" x14ac:dyDescent="0.35">
      <c r="A262" s="115">
        <v>43040</v>
      </c>
      <c r="B262" s="110">
        <v>116.9</v>
      </c>
      <c r="C262" s="111">
        <f t="shared" si="8"/>
        <v>-7.6400679117146989E-3</v>
      </c>
      <c r="D262" s="116">
        <v>1196.67</v>
      </c>
      <c r="E262" s="117">
        <f t="shared" si="9"/>
        <v>8.8657672652468018E-4</v>
      </c>
      <c r="F262" s="91"/>
    </row>
    <row r="263" spans="1:6" x14ac:dyDescent="0.35">
      <c r="A263" s="115">
        <v>43039</v>
      </c>
      <c r="B263" s="110">
        <v>117.8</v>
      </c>
      <c r="C263" s="111">
        <f t="shared" si="8"/>
        <v>1.6393442622950744E-2</v>
      </c>
      <c r="D263" s="116">
        <v>1195.6099999999999</v>
      </c>
      <c r="E263" s="117">
        <f t="shared" si="9"/>
        <v>1.0037725116888545E-4</v>
      </c>
      <c r="F263" s="91"/>
    </row>
    <row r="264" spans="1:6" x14ac:dyDescent="0.35">
      <c r="A264" s="115">
        <v>43038</v>
      </c>
      <c r="B264" s="110">
        <v>115.9</v>
      </c>
      <c r="C264" s="111">
        <f t="shared" si="8"/>
        <v>8.7032201914708437E-3</v>
      </c>
      <c r="D264" s="116">
        <v>1195.49</v>
      </c>
      <c r="E264" s="117">
        <f t="shared" si="9"/>
        <v>5.9829347515103753E-3</v>
      </c>
      <c r="F264" s="91"/>
    </row>
    <row r="265" spans="1:6" x14ac:dyDescent="0.35">
      <c r="A265" s="115">
        <v>43035</v>
      </c>
      <c r="B265" s="110">
        <v>114.9</v>
      </c>
      <c r="C265" s="111">
        <f t="shared" si="8"/>
        <v>1.5915119363395326E-2</v>
      </c>
      <c r="D265" s="116">
        <v>1188.3800000000001</v>
      </c>
      <c r="E265" s="117">
        <f t="shared" si="9"/>
        <v>7.1529060799702142E-3</v>
      </c>
      <c r="F265" s="91"/>
    </row>
    <row r="266" spans="1:6" x14ac:dyDescent="0.35">
      <c r="A266" s="115">
        <v>43034</v>
      </c>
      <c r="B266" s="110">
        <v>113.1</v>
      </c>
      <c r="C266" s="111">
        <f t="shared" si="8"/>
        <v>-1.1363636363636463E-2</v>
      </c>
      <c r="D266" s="116">
        <v>1179.94</v>
      </c>
      <c r="E266" s="117">
        <f t="shared" si="9"/>
        <v>2.7960735987761554E-3</v>
      </c>
      <c r="F266" s="91"/>
    </row>
    <row r="267" spans="1:6" x14ac:dyDescent="0.35">
      <c r="A267" s="115">
        <v>43033</v>
      </c>
      <c r="B267" s="110">
        <v>114.4</v>
      </c>
      <c r="C267" s="111">
        <f t="shared" si="8"/>
        <v>0.1226692836113837</v>
      </c>
      <c r="D267" s="116">
        <v>1176.6500000000001</v>
      </c>
      <c r="E267" s="117">
        <f t="shared" si="9"/>
        <v>2.1035957008295383E-3</v>
      </c>
      <c r="F267" s="91"/>
    </row>
    <row r="268" spans="1:6" x14ac:dyDescent="0.35">
      <c r="A268" s="115">
        <v>43032</v>
      </c>
      <c r="B268" s="110">
        <v>101.9</v>
      </c>
      <c r="C268" s="111">
        <f t="shared" si="8"/>
        <v>-2.7671755725190757E-2</v>
      </c>
      <c r="D268" s="116">
        <v>1174.18</v>
      </c>
      <c r="E268" s="117">
        <f t="shared" si="9"/>
        <v>-7.4052783742201552E-3</v>
      </c>
      <c r="F268" s="91"/>
    </row>
    <row r="269" spans="1:6" x14ac:dyDescent="0.35">
      <c r="A269" s="115">
        <v>43031</v>
      </c>
      <c r="B269" s="110">
        <v>104.8</v>
      </c>
      <c r="C269" s="111">
        <f t="shared" si="8"/>
        <v>1.3539651837524095E-2</v>
      </c>
      <c r="D269" s="116">
        <v>1182.94</v>
      </c>
      <c r="E269" s="117">
        <f t="shared" si="9"/>
        <v>5.2439271939924747E-4</v>
      </c>
      <c r="F269" s="91"/>
    </row>
    <row r="270" spans="1:6" x14ac:dyDescent="0.35">
      <c r="A270" s="115">
        <v>43028</v>
      </c>
      <c r="B270" s="110">
        <v>103.4</v>
      </c>
      <c r="C270" s="111">
        <f t="shared" si="8"/>
        <v>6.8159688412853248E-3</v>
      </c>
      <c r="D270" s="116">
        <v>1182.32</v>
      </c>
      <c r="E270" s="117">
        <f t="shared" si="9"/>
        <v>3.2073582568262196E-3</v>
      </c>
      <c r="F270" s="91"/>
    </row>
    <row r="271" spans="1:6" x14ac:dyDescent="0.35">
      <c r="A271" s="115">
        <v>43027</v>
      </c>
      <c r="B271" s="110">
        <v>102.7</v>
      </c>
      <c r="C271" s="111">
        <f t="shared" si="8"/>
        <v>-2.8382213812677387E-2</v>
      </c>
      <c r="D271" s="116">
        <v>1178.54</v>
      </c>
      <c r="E271" s="117">
        <f t="shared" si="9"/>
        <v>-6.4575956836959046E-3</v>
      </c>
      <c r="F271" s="91"/>
    </row>
    <row r="272" spans="1:6" x14ac:dyDescent="0.35">
      <c r="A272" s="115">
        <v>43026</v>
      </c>
      <c r="B272" s="110">
        <v>105.7</v>
      </c>
      <c r="C272" s="111">
        <f t="shared" si="8"/>
        <v>-4.7080979284369112E-3</v>
      </c>
      <c r="D272" s="116">
        <v>1186.2</v>
      </c>
      <c r="E272" s="117">
        <f t="shared" si="9"/>
        <v>8.5791295031928533E-3</v>
      </c>
      <c r="F272" s="91"/>
    </row>
    <row r="273" spans="1:6" x14ac:dyDescent="0.35">
      <c r="A273" s="115">
        <v>43025</v>
      </c>
      <c r="B273" s="110">
        <v>106.2</v>
      </c>
      <c r="C273" s="111">
        <f t="shared" si="8"/>
        <v>1.8867924528302156E-3</v>
      </c>
      <c r="D273" s="116">
        <v>1176.1099999999999</v>
      </c>
      <c r="E273" s="117">
        <f t="shared" si="9"/>
        <v>-5.0504195993503215E-3</v>
      </c>
      <c r="F273" s="91"/>
    </row>
    <row r="274" spans="1:6" x14ac:dyDescent="0.35">
      <c r="A274" s="115">
        <v>43024</v>
      </c>
      <c r="B274" s="110">
        <v>106</v>
      </c>
      <c r="C274" s="111">
        <f t="shared" si="8"/>
        <v>-1.669758812615953E-2</v>
      </c>
      <c r="D274" s="116">
        <v>1182.08</v>
      </c>
      <c r="E274" s="117">
        <f t="shared" si="9"/>
        <v>2.2893384659734926E-3</v>
      </c>
      <c r="F274" s="91"/>
    </row>
    <row r="275" spans="1:6" x14ac:dyDescent="0.35">
      <c r="A275" s="115">
        <v>43021</v>
      </c>
      <c r="B275" s="110">
        <v>107.8</v>
      </c>
      <c r="C275" s="111">
        <f t="shared" si="8"/>
        <v>1.698113207547167E-2</v>
      </c>
      <c r="D275" s="116">
        <v>1179.3800000000001</v>
      </c>
      <c r="E275" s="117">
        <f t="shared" si="9"/>
        <v>-9.606825548781367E-3</v>
      </c>
      <c r="F275" s="91"/>
    </row>
    <row r="276" spans="1:6" x14ac:dyDescent="0.35">
      <c r="A276" s="115">
        <v>43020</v>
      </c>
      <c r="B276" s="110">
        <v>106</v>
      </c>
      <c r="C276" s="111">
        <f t="shared" si="8"/>
        <v>-1.1194029850746294E-2</v>
      </c>
      <c r="D276" s="116">
        <v>1190.82</v>
      </c>
      <c r="E276" s="117">
        <f t="shared" si="9"/>
        <v>-1.7018065976442745E-3</v>
      </c>
      <c r="F276" s="91"/>
    </row>
    <row r="277" spans="1:6" x14ac:dyDescent="0.35">
      <c r="A277" s="115">
        <v>43019</v>
      </c>
      <c r="B277" s="110">
        <v>107.2</v>
      </c>
      <c r="C277" s="111">
        <f t="shared" si="8"/>
        <v>-6.4874884151992843E-3</v>
      </c>
      <c r="D277" s="116">
        <v>1192.8499999999999</v>
      </c>
      <c r="E277" s="117">
        <f t="shared" si="9"/>
        <v>5.9877714526670118E-3</v>
      </c>
      <c r="F277" s="91"/>
    </row>
    <row r="278" spans="1:6" x14ac:dyDescent="0.35">
      <c r="A278" s="115">
        <v>43018</v>
      </c>
      <c r="B278" s="110">
        <v>107.9</v>
      </c>
      <c r="C278" s="111">
        <f t="shared" si="8"/>
        <v>-1.0999083409715754E-2</v>
      </c>
      <c r="D278" s="116">
        <v>1185.75</v>
      </c>
      <c r="E278" s="117">
        <f t="shared" si="9"/>
        <v>2.0958868221116213E-3</v>
      </c>
      <c r="F278" s="91"/>
    </row>
    <row r="279" spans="1:6" x14ac:dyDescent="0.35">
      <c r="A279" s="115">
        <v>43017</v>
      </c>
      <c r="B279" s="110">
        <v>109.1</v>
      </c>
      <c r="C279" s="111">
        <f t="shared" si="8"/>
        <v>-2.5892857142857193E-2</v>
      </c>
      <c r="D279" s="116">
        <v>1183.27</v>
      </c>
      <c r="E279" s="117">
        <f t="shared" si="9"/>
        <v>1.0575117172298269E-3</v>
      </c>
      <c r="F279" s="91"/>
    </row>
    <row r="280" spans="1:6" x14ac:dyDescent="0.35">
      <c r="A280" s="115">
        <v>43014</v>
      </c>
      <c r="B280" s="110">
        <v>112</v>
      </c>
      <c r="C280" s="111">
        <f t="shared" si="8"/>
        <v>2.4702653247941471E-2</v>
      </c>
      <c r="D280" s="116">
        <v>1182.02</v>
      </c>
      <c r="E280" s="117">
        <f t="shared" si="9"/>
        <v>-4.7069324104713822E-3</v>
      </c>
      <c r="F280" s="91"/>
    </row>
    <row r="281" spans="1:6" x14ac:dyDescent="0.35">
      <c r="A281" s="115">
        <v>43013</v>
      </c>
      <c r="B281" s="110">
        <v>109.3</v>
      </c>
      <c r="C281" s="111">
        <f t="shared" si="8"/>
        <v>-1.4427412082957695E-2</v>
      </c>
      <c r="D281" s="116">
        <v>1187.6099999999999</v>
      </c>
      <c r="E281" s="117">
        <f t="shared" si="9"/>
        <v>2.1897502842463547E-4</v>
      </c>
      <c r="F281" s="91"/>
    </row>
    <row r="282" spans="1:6" x14ac:dyDescent="0.35">
      <c r="A282" s="115">
        <v>43012</v>
      </c>
      <c r="B282" s="110">
        <v>110.9</v>
      </c>
      <c r="C282" s="111">
        <f t="shared" si="8"/>
        <v>0.1418863261943987</v>
      </c>
      <c r="D282" s="116">
        <v>1187.3499999999999</v>
      </c>
      <c r="E282" s="117">
        <f t="shared" si="9"/>
        <v>2.3976158918032927E-3</v>
      </c>
      <c r="F282" s="91"/>
    </row>
    <row r="283" spans="1:6" x14ac:dyDescent="0.35">
      <c r="A283" s="115">
        <v>43011</v>
      </c>
      <c r="B283" s="110">
        <v>97.12</v>
      </c>
      <c r="C283" s="111">
        <f t="shared" si="8"/>
        <v>7.4688796680497799E-3</v>
      </c>
      <c r="D283" s="116">
        <v>1184.51</v>
      </c>
      <c r="E283" s="117">
        <f t="shared" si="9"/>
        <v>-5.3158276659306838E-4</v>
      </c>
      <c r="F283" s="91"/>
    </row>
    <row r="284" spans="1:6" x14ac:dyDescent="0.35">
      <c r="A284" s="115">
        <v>43010</v>
      </c>
      <c r="B284" s="110">
        <v>96.4</v>
      </c>
      <c r="C284" s="111">
        <f t="shared" si="8"/>
        <v>-1.0673234811165765E-2</v>
      </c>
      <c r="D284" s="116">
        <v>1185.1400000000001</v>
      </c>
      <c r="E284" s="117">
        <f t="shared" si="9"/>
        <v>9.4975255325855344E-3</v>
      </c>
      <c r="F284" s="91"/>
    </row>
    <row r="285" spans="1:6" x14ac:dyDescent="0.35">
      <c r="A285" s="115">
        <v>43007</v>
      </c>
      <c r="B285" s="110">
        <v>97.44</v>
      </c>
      <c r="C285" s="111">
        <f t="shared" si="8"/>
        <v>2.0314136125654428E-2</v>
      </c>
      <c r="D285" s="116">
        <v>1173.99</v>
      </c>
      <c r="E285" s="117">
        <f t="shared" si="9"/>
        <v>-2.489548992285001E-3</v>
      </c>
      <c r="F285" s="91"/>
    </row>
    <row r="286" spans="1:6" x14ac:dyDescent="0.35">
      <c r="A286" s="115">
        <v>43006</v>
      </c>
      <c r="B286" s="110">
        <v>95.5</v>
      </c>
      <c r="C286" s="111">
        <f t="shared" si="8"/>
        <v>1.5957446808510637E-2</v>
      </c>
      <c r="D286" s="116">
        <v>1176.92</v>
      </c>
      <c r="E286" s="117">
        <f t="shared" si="9"/>
        <v>6.5167194047721869E-3</v>
      </c>
      <c r="F286" s="91"/>
    </row>
    <row r="287" spans="1:6" x14ac:dyDescent="0.35">
      <c r="A287" s="115">
        <v>43005</v>
      </c>
      <c r="B287" s="110">
        <v>94</v>
      </c>
      <c r="C287" s="111">
        <f t="shared" si="8"/>
        <v>-1.4468442021388086E-2</v>
      </c>
      <c r="D287" s="116">
        <v>1169.3</v>
      </c>
      <c r="E287" s="117">
        <f t="shared" si="9"/>
        <v>2.3831567397043967E-3</v>
      </c>
      <c r="F287" s="91"/>
    </row>
    <row r="288" spans="1:6" x14ac:dyDescent="0.35">
      <c r="A288" s="115">
        <v>43004</v>
      </c>
      <c r="B288" s="110">
        <v>95.38</v>
      </c>
      <c r="C288" s="111">
        <f t="shared" si="8"/>
        <v>-1.9732785200411117E-2</v>
      </c>
      <c r="D288" s="116">
        <v>1166.52</v>
      </c>
      <c r="E288" s="117">
        <f t="shared" si="9"/>
        <v>-9.2659436229755327E-3</v>
      </c>
      <c r="F288" s="91"/>
    </row>
    <row r="289" spans="1:6" x14ac:dyDescent="0.35">
      <c r="A289" s="115">
        <v>43003</v>
      </c>
      <c r="B289" s="110">
        <v>97.3</v>
      </c>
      <c r="C289" s="111">
        <f t="shared" si="8"/>
        <v>2.6371308016877638E-2</v>
      </c>
      <c r="D289" s="116">
        <v>1177.43</v>
      </c>
      <c r="E289" s="117">
        <f t="shared" si="9"/>
        <v>7.2802244807172352E-3</v>
      </c>
      <c r="F289" s="91"/>
    </row>
    <row r="290" spans="1:6" x14ac:dyDescent="0.35">
      <c r="A290" s="115">
        <v>43000</v>
      </c>
      <c r="B290" s="110">
        <v>94.8</v>
      </c>
      <c r="C290" s="111">
        <f t="shared" si="8"/>
        <v>1.2604144413586761E-2</v>
      </c>
      <c r="D290" s="116">
        <v>1168.92</v>
      </c>
      <c r="E290" s="117">
        <f t="shared" si="9"/>
        <v>1.9285659183830902E-3</v>
      </c>
      <c r="F290" s="91"/>
    </row>
    <row r="291" spans="1:6" x14ac:dyDescent="0.35">
      <c r="A291" s="115">
        <v>42999</v>
      </c>
      <c r="B291" s="110">
        <v>93.62</v>
      </c>
      <c r="C291" s="111">
        <f t="shared" si="8"/>
        <v>7.3165483107381843E-3</v>
      </c>
      <c r="D291" s="116">
        <v>1166.67</v>
      </c>
      <c r="E291" s="117">
        <f t="shared" si="9"/>
        <v>1.6570221680375565E-3</v>
      </c>
      <c r="F291" s="91"/>
    </row>
    <row r="292" spans="1:6" x14ac:dyDescent="0.35">
      <c r="A292" s="115">
        <v>42998</v>
      </c>
      <c r="B292" s="110">
        <v>92.94</v>
      </c>
      <c r="C292" s="111">
        <f t="shared" si="8"/>
        <v>-1.0223642172524045E-2</v>
      </c>
      <c r="D292" s="116">
        <v>1164.74</v>
      </c>
      <c r="E292" s="117">
        <f t="shared" si="9"/>
        <v>3.7141404479373555E-3</v>
      </c>
      <c r="F292" s="91"/>
    </row>
    <row r="293" spans="1:6" x14ac:dyDescent="0.35">
      <c r="A293" s="115">
        <v>42997</v>
      </c>
      <c r="B293" s="110">
        <v>93.9</v>
      </c>
      <c r="C293" s="111">
        <f t="shared" si="8"/>
        <v>-3.6078098471985275E-3</v>
      </c>
      <c r="D293" s="116">
        <v>1160.43</v>
      </c>
      <c r="E293" s="117">
        <f t="shared" si="9"/>
        <v>1.7956576164373072E-3</v>
      </c>
      <c r="F293" s="91"/>
    </row>
    <row r="294" spans="1:6" x14ac:dyDescent="0.35">
      <c r="A294" s="115">
        <v>42996</v>
      </c>
      <c r="B294" s="110">
        <v>94.24</v>
      </c>
      <c r="C294" s="111">
        <f t="shared" si="8"/>
        <v>-1.1122770199370434E-2</v>
      </c>
      <c r="D294" s="116">
        <v>1158.3499999999999</v>
      </c>
      <c r="E294" s="117">
        <f t="shared" si="9"/>
        <v>7.9796028472474672E-3</v>
      </c>
      <c r="F294" s="91"/>
    </row>
    <row r="295" spans="1:6" x14ac:dyDescent="0.35">
      <c r="A295" s="115">
        <v>42993</v>
      </c>
      <c r="B295" s="110">
        <v>95.3</v>
      </c>
      <c r="C295" s="111">
        <f t="shared" si="8"/>
        <v>-2.4564994882292791E-2</v>
      </c>
      <c r="D295" s="116">
        <v>1149.18</v>
      </c>
      <c r="E295" s="117">
        <f t="shared" si="9"/>
        <v>-1.9320373436193163E-2</v>
      </c>
      <c r="F295" s="91"/>
    </row>
    <row r="296" spans="1:6" x14ac:dyDescent="0.35">
      <c r="A296" s="115">
        <v>42992</v>
      </c>
      <c r="B296" s="110">
        <v>97.7</v>
      </c>
      <c r="C296" s="111">
        <f t="shared" si="8"/>
        <v>2.8421052631578979E-2</v>
      </c>
      <c r="D296" s="116">
        <v>1171.82</v>
      </c>
      <c r="E296" s="117">
        <f t="shared" si="9"/>
        <v>8.4555400869469448E-4</v>
      </c>
      <c r="F296" s="91"/>
    </row>
    <row r="297" spans="1:6" x14ac:dyDescent="0.35">
      <c r="A297" s="115">
        <v>42991</v>
      </c>
      <c r="B297" s="110">
        <v>95</v>
      </c>
      <c r="C297" s="111">
        <f t="shared" si="8"/>
        <v>1.2793176972281481E-2</v>
      </c>
      <c r="D297" s="116">
        <v>1170.83</v>
      </c>
      <c r="E297" s="117">
        <f t="shared" si="9"/>
        <v>-2.2922489603927113E-3</v>
      </c>
      <c r="F297" s="91"/>
    </row>
    <row r="298" spans="1:6" x14ac:dyDescent="0.35">
      <c r="A298" s="115">
        <v>42990</v>
      </c>
      <c r="B298" s="110">
        <v>93.8</v>
      </c>
      <c r="C298" s="111">
        <f t="shared" si="8"/>
        <v>4.014193834553105E-2</v>
      </c>
      <c r="D298" s="116">
        <v>1173.52</v>
      </c>
      <c r="E298" s="117">
        <f t="shared" si="9"/>
        <v>-3.4073872154839421E-4</v>
      </c>
      <c r="F298" s="91"/>
    </row>
    <row r="299" spans="1:6" x14ac:dyDescent="0.35">
      <c r="A299" s="115">
        <v>42989</v>
      </c>
      <c r="B299" s="110">
        <v>90.18</v>
      </c>
      <c r="C299" s="111">
        <f t="shared" si="8"/>
        <v>-1.3289036544849428E-3</v>
      </c>
      <c r="D299" s="116">
        <v>1173.92</v>
      </c>
      <c r="E299" s="117">
        <f t="shared" si="9"/>
        <v>8.3057762508053027E-3</v>
      </c>
      <c r="F299" s="91"/>
    </row>
    <row r="300" spans="1:6" x14ac:dyDescent="0.35">
      <c r="A300" s="115">
        <v>42986</v>
      </c>
      <c r="B300" s="110">
        <v>90.3</v>
      </c>
      <c r="C300" s="111">
        <f t="shared" si="8"/>
        <v>-5.9445178335535689E-3</v>
      </c>
      <c r="D300" s="116">
        <v>1164.25</v>
      </c>
      <c r="E300" s="117">
        <f t="shared" si="9"/>
        <v>-3.2628388415214198E-4</v>
      </c>
      <c r="F300" s="91"/>
    </row>
    <row r="301" spans="1:6" x14ac:dyDescent="0.35">
      <c r="A301" s="115">
        <v>42985</v>
      </c>
      <c r="B301" s="110">
        <v>90.84</v>
      </c>
      <c r="C301" s="111">
        <f t="shared" si="8"/>
        <v>-6.6006600660068501E-4</v>
      </c>
      <c r="D301" s="116">
        <v>1164.6300000000001</v>
      </c>
      <c r="E301" s="117">
        <f t="shared" si="9"/>
        <v>5.8817432761570651E-3</v>
      </c>
      <c r="F301" s="91"/>
    </row>
    <row r="302" spans="1:6" x14ac:dyDescent="0.35">
      <c r="A302" s="115">
        <v>42984</v>
      </c>
      <c r="B302" s="110">
        <v>90.9</v>
      </c>
      <c r="C302" s="111">
        <f t="shared" si="8"/>
        <v>-2.1953896816683713E-3</v>
      </c>
      <c r="D302" s="116">
        <v>1157.82</v>
      </c>
      <c r="E302" s="117">
        <f t="shared" si="9"/>
        <v>-7.7898038409133048E-3</v>
      </c>
      <c r="F302" s="91"/>
    </row>
    <row r="303" spans="1:6" x14ac:dyDescent="0.35">
      <c r="A303" s="115">
        <v>42983</v>
      </c>
      <c r="B303" s="110">
        <v>91.1</v>
      </c>
      <c r="C303" s="111">
        <f t="shared" si="8"/>
        <v>-4.1539134236992748E-3</v>
      </c>
      <c r="D303" s="116">
        <v>1166.9100000000001</v>
      </c>
      <c r="E303" s="117">
        <f t="shared" si="9"/>
        <v>-6.7667636995044677E-3</v>
      </c>
      <c r="F303" s="91"/>
    </row>
    <row r="304" spans="1:6" x14ac:dyDescent="0.35">
      <c r="A304" s="115">
        <v>42982</v>
      </c>
      <c r="B304" s="110">
        <v>91.48</v>
      </c>
      <c r="C304" s="111">
        <f t="shared" si="8"/>
        <v>1.239486498450647E-2</v>
      </c>
      <c r="D304" s="116">
        <v>1174.8599999999999</v>
      </c>
      <c r="E304" s="117">
        <f t="shared" si="9"/>
        <v>-5.2326762853079183E-3</v>
      </c>
      <c r="F304" s="91"/>
    </row>
    <row r="305" spans="1:6" x14ac:dyDescent="0.35">
      <c r="A305" s="115">
        <v>42979</v>
      </c>
      <c r="B305" s="110">
        <v>90.36</v>
      </c>
      <c r="C305" s="111">
        <f t="shared" si="8"/>
        <v>6.0120240480962626E-3</v>
      </c>
      <c r="D305" s="116">
        <v>1181.04</v>
      </c>
      <c r="E305" s="117">
        <f t="shared" si="9"/>
        <v>5.3800054481067281E-3</v>
      </c>
      <c r="F305" s="91"/>
    </row>
    <row r="306" spans="1:6" x14ac:dyDescent="0.35">
      <c r="A306" s="115">
        <v>42978</v>
      </c>
      <c r="B306" s="110">
        <v>89.82</v>
      </c>
      <c r="C306" s="111">
        <f t="shared" si="8"/>
        <v>8.9146422999775241E-4</v>
      </c>
      <c r="D306" s="116">
        <v>1174.72</v>
      </c>
      <c r="E306" s="117">
        <f t="shared" si="9"/>
        <v>1.0998846756286875E-2</v>
      </c>
      <c r="F306" s="91"/>
    </row>
    <row r="307" spans="1:6" x14ac:dyDescent="0.35">
      <c r="A307" s="115">
        <v>42977</v>
      </c>
      <c r="B307" s="110">
        <v>89.74</v>
      </c>
      <c r="C307" s="111">
        <f t="shared" si="8"/>
        <v>-2.8888888888889456E-3</v>
      </c>
      <c r="D307" s="116">
        <v>1161.94</v>
      </c>
      <c r="E307" s="117">
        <f t="shared" si="9"/>
        <v>5.5385360956782901E-3</v>
      </c>
      <c r="F307" s="91"/>
    </row>
    <row r="308" spans="1:6" x14ac:dyDescent="0.35">
      <c r="A308" s="115">
        <v>42976</v>
      </c>
      <c r="B308" s="110">
        <v>90</v>
      </c>
      <c r="C308" s="111">
        <f t="shared" si="8"/>
        <v>-7.4988972209969872E-3</v>
      </c>
      <c r="D308" s="116">
        <v>1155.54</v>
      </c>
      <c r="E308" s="117">
        <f t="shared" si="9"/>
        <v>-9.3701509683061408E-3</v>
      </c>
      <c r="F308" s="91"/>
    </row>
    <row r="309" spans="1:6" x14ac:dyDescent="0.35">
      <c r="A309" s="115">
        <v>42975</v>
      </c>
      <c r="B309" s="110">
        <v>90.68</v>
      </c>
      <c r="C309" s="111">
        <f t="shared" si="8"/>
        <v>5.321507760532195E-3</v>
      </c>
      <c r="D309" s="116">
        <v>1166.47</v>
      </c>
      <c r="E309" s="117">
        <f t="shared" si="9"/>
        <v>-1.4980055126602866E-3</v>
      </c>
      <c r="F309" s="91"/>
    </row>
    <row r="310" spans="1:6" x14ac:dyDescent="0.35">
      <c r="A310" s="115">
        <v>42972</v>
      </c>
      <c r="B310" s="110">
        <v>90.2</v>
      </c>
      <c r="C310" s="111">
        <f t="shared" si="8"/>
        <v>-3.1357388316151216E-2</v>
      </c>
      <c r="D310" s="116">
        <v>1168.22</v>
      </c>
      <c r="E310" s="117">
        <f t="shared" si="9"/>
        <v>-2.3229200471416361E-3</v>
      </c>
      <c r="F310" s="91"/>
    </row>
    <row r="311" spans="1:6" x14ac:dyDescent="0.35">
      <c r="A311" s="115">
        <v>42971</v>
      </c>
      <c r="B311" s="110">
        <v>93.12</v>
      </c>
      <c r="C311" s="111">
        <f t="shared" si="8"/>
        <v>-8.7289759420906242E-3</v>
      </c>
      <c r="D311" s="116">
        <v>1170.94</v>
      </c>
      <c r="E311" s="117">
        <f t="shared" si="9"/>
        <v>9.8140674048778076E-3</v>
      </c>
      <c r="F311" s="91"/>
    </row>
    <row r="312" spans="1:6" x14ac:dyDescent="0.35">
      <c r="A312" s="115">
        <v>42970</v>
      </c>
      <c r="B312" s="110">
        <v>93.94</v>
      </c>
      <c r="C312" s="111">
        <f t="shared" si="8"/>
        <v>9.2325581395348813E-2</v>
      </c>
      <c r="D312" s="116">
        <v>1159.56</v>
      </c>
      <c r="E312" s="117">
        <f t="shared" si="9"/>
        <v>-6.5966451347600754E-3</v>
      </c>
      <c r="F312" s="91"/>
    </row>
    <row r="313" spans="1:6" x14ac:dyDescent="0.35">
      <c r="A313" s="115">
        <v>42969</v>
      </c>
      <c r="B313" s="110">
        <v>86</v>
      </c>
      <c r="C313" s="111">
        <f t="shared" si="8"/>
        <v>3.3653846153846118E-2</v>
      </c>
      <c r="D313" s="116">
        <v>1167.26</v>
      </c>
      <c r="E313" s="117">
        <f t="shared" si="9"/>
        <v>1.2806941431670275E-2</v>
      </c>
      <c r="F313" s="91"/>
    </row>
    <row r="314" spans="1:6" x14ac:dyDescent="0.35">
      <c r="A314" s="115">
        <v>42968</v>
      </c>
      <c r="B314" s="110">
        <v>83.2</v>
      </c>
      <c r="C314" s="111">
        <f t="shared" si="8"/>
        <v>-4.8053820278702602E-4</v>
      </c>
      <c r="D314" s="116">
        <v>1152.5</v>
      </c>
      <c r="E314" s="117">
        <f t="shared" si="9"/>
        <v>1.9038346184941926E-3</v>
      </c>
      <c r="F314" s="91"/>
    </row>
    <row r="315" spans="1:6" x14ac:dyDescent="0.35">
      <c r="A315" s="115">
        <v>42965</v>
      </c>
      <c r="B315" s="110">
        <v>83.24</v>
      </c>
      <c r="C315" s="111">
        <f t="shared" si="8"/>
        <v>-1.9184652278178751E-3</v>
      </c>
      <c r="D315" s="116">
        <v>1150.31</v>
      </c>
      <c r="E315" s="117">
        <f t="shared" si="9"/>
        <v>-2.047420337130425E-3</v>
      </c>
      <c r="F315" s="91"/>
    </row>
    <row r="316" spans="1:6" x14ac:dyDescent="0.35">
      <c r="A316" s="115">
        <v>42964</v>
      </c>
      <c r="B316" s="110">
        <v>83.4</v>
      </c>
      <c r="C316" s="111">
        <f t="shared" si="8"/>
        <v>3.4482758620689669E-2</v>
      </c>
      <c r="D316" s="116">
        <v>1152.67</v>
      </c>
      <c r="E316" s="117">
        <f t="shared" si="9"/>
        <v>-1.0753518709234442E-2</v>
      </c>
      <c r="F316" s="91"/>
    </row>
    <row r="317" spans="1:6" x14ac:dyDescent="0.35">
      <c r="A317" s="115">
        <v>42963</v>
      </c>
      <c r="B317" s="110">
        <v>80.62</v>
      </c>
      <c r="C317" s="111">
        <f t="shared" si="8"/>
        <v>-1.2388503468780266E-3</v>
      </c>
      <c r="D317" s="116">
        <v>1165.2</v>
      </c>
      <c r="E317" s="117">
        <f t="shared" si="9"/>
        <v>-8.5821439912040786E-6</v>
      </c>
      <c r="F317" s="91"/>
    </row>
    <row r="318" spans="1:6" x14ac:dyDescent="0.35">
      <c r="A318" s="115">
        <v>42962</v>
      </c>
      <c r="B318" s="110">
        <v>80.72</v>
      </c>
      <c r="C318" s="111">
        <f t="shared" si="8"/>
        <v>-3.7027894347074447E-3</v>
      </c>
      <c r="D318" s="116">
        <v>1165.21</v>
      </c>
      <c r="E318" s="117">
        <f t="shared" si="9"/>
        <v>-1.5851798536492632E-3</v>
      </c>
      <c r="F318" s="91"/>
    </row>
    <row r="319" spans="1:6" x14ac:dyDescent="0.35">
      <c r="A319" s="115">
        <v>42961</v>
      </c>
      <c r="B319" s="110">
        <v>81.02</v>
      </c>
      <c r="C319" s="111">
        <f t="shared" si="8"/>
        <v>2.9217479674796713E-2</v>
      </c>
      <c r="D319" s="116">
        <v>1167.06</v>
      </c>
      <c r="E319" s="117">
        <f t="shared" si="9"/>
        <v>3.9571254064655207E-3</v>
      </c>
      <c r="F319" s="91"/>
    </row>
    <row r="320" spans="1:6" x14ac:dyDescent="0.35">
      <c r="A320" s="115">
        <v>42958</v>
      </c>
      <c r="B320" s="110">
        <v>78.72</v>
      </c>
      <c r="C320" s="111">
        <f t="shared" si="8"/>
        <v>-1.4521782674010974E-2</v>
      </c>
      <c r="D320" s="116">
        <v>1162.46</v>
      </c>
      <c r="E320" s="117">
        <f t="shared" si="9"/>
        <v>2.1638863744126821E-3</v>
      </c>
      <c r="F320" s="91"/>
    </row>
    <row r="321" spans="1:6" x14ac:dyDescent="0.35">
      <c r="A321" s="115">
        <v>42957</v>
      </c>
      <c r="B321" s="110">
        <v>79.88</v>
      </c>
      <c r="C321" s="111">
        <f t="shared" si="8"/>
        <v>-6.4676616915424158E-3</v>
      </c>
      <c r="D321" s="116">
        <v>1159.95</v>
      </c>
      <c r="E321" s="117">
        <f t="shared" si="9"/>
        <v>-8.8184777871772643E-3</v>
      </c>
      <c r="F321" s="91"/>
    </row>
    <row r="322" spans="1:6" x14ac:dyDescent="0.35">
      <c r="A322" s="115">
        <v>42956</v>
      </c>
      <c r="B322" s="110">
        <v>80.400000000000006</v>
      </c>
      <c r="C322" s="111">
        <f t="shared" si="8"/>
        <v>-2.8985507246376711E-2</v>
      </c>
      <c r="D322" s="116">
        <v>1170.27</v>
      </c>
      <c r="E322" s="117">
        <f t="shared" si="9"/>
        <v>7.915044613635628E-3</v>
      </c>
      <c r="F322" s="91"/>
    </row>
    <row r="323" spans="1:6" x14ac:dyDescent="0.35">
      <c r="A323" s="115">
        <v>42955</v>
      </c>
      <c r="B323" s="110">
        <v>82.8</v>
      </c>
      <c r="C323" s="111">
        <f t="shared" si="8"/>
        <v>2.4160425223479127E-4</v>
      </c>
      <c r="D323" s="116">
        <v>1161.08</v>
      </c>
      <c r="E323" s="117">
        <f t="shared" si="9"/>
        <v>-7.793539565886274E-3</v>
      </c>
      <c r="F323" s="91"/>
    </row>
    <row r="324" spans="1:6" x14ac:dyDescent="0.35">
      <c r="A324" s="115">
        <v>42954</v>
      </c>
      <c r="B324" s="110">
        <v>82.78</v>
      </c>
      <c r="C324" s="111">
        <f t="shared" ref="C324:C387" si="10">(B324-B325)/B325</f>
        <v>1.198044009779956E-2</v>
      </c>
      <c r="D324" s="116">
        <v>1170.2</v>
      </c>
      <c r="E324" s="117">
        <f t="shared" ref="E324:E387" si="11">(D324-D325)/D325</f>
        <v>5.7287970381270494E-4</v>
      </c>
      <c r="F324" s="91"/>
    </row>
    <row r="325" spans="1:6" x14ac:dyDescent="0.35">
      <c r="A325" s="115">
        <v>42951</v>
      </c>
      <c r="B325" s="110">
        <v>81.8</v>
      </c>
      <c r="C325" s="111">
        <f t="shared" si="10"/>
        <v>1.2626887843525576E-2</v>
      </c>
      <c r="D325" s="116">
        <v>1169.53</v>
      </c>
      <c r="E325" s="117">
        <f t="shared" si="11"/>
        <v>8.3198261889159755E-3</v>
      </c>
      <c r="F325" s="91"/>
    </row>
    <row r="326" spans="1:6" x14ac:dyDescent="0.35">
      <c r="A326" s="115">
        <v>42950</v>
      </c>
      <c r="B326" s="110">
        <v>80.78</v>
      </c>
      <c r="C326" s="111">
        <f t="shared" si="10"/>
        <v>-2.475247524751983E-4</v>
      </c>
      <c r="D326" s="116">
        <v>1159.8800000000001</v>
      </c>
      <c r="E326" s="117">
        <f t="shared" si="11"/>
        <v>-4.3777575580695883E-3</v>
      </c>
      <c r="F326" s="91"/>
    </row>
    <row r="327" spans="1:6" x14ac:dyDescent="0.35">
      <c r="A327" s="115">
        <v>42949</v>
      </c>
      <c r="B327" s="110">
        <v>80.8</v>
      </c>
      <c r="C327" s="111">
        <f t="shared" si="10"/>
        <v>1.025256314078511E-2</v>
      </c>
      <c r="D327" s="116">
        <v>1164.98</v>
      </c>
      <c r="E327" s="117">
        <f t="shared" si="11"/>
        <v>-4.188463774062374E-3</v>
      </c>
      <c r="F327" s="91"/>
    </row>
    <row r="328" spans="1:6" x14ac:dyDescent="0.35">
      <c r="A328" s="115">
        <v>42948</v>
      </c>
      <c r="B328" s="110">
        <v>79.98</v>
      </c>
      <c r="C328" s="111">
        <f t="shared" si="10"/>
        <v>-2.3443223443223464E-2</v>
      </c>
      <c r="D328" s="116">
        <v>1169.8800000000001</v>
      </c>
      <c r="E328" s="117">
        <f t="shared" si="11"/>
        <v>1.0439306556227022E-3</v>
      </c>
      <c r="F328" s="91"/>
    </row>
    <row r="329" spans="1:6" x14ac:dyDescent="0.35">
      <c r="A329" s="115">
        <v>42947</v>
      </c>
      <c r="B329" s="110">
        <v>81.900000000000006</v>
      </c>
      <c r="C329" s="111">
        <f t="shared" si="10"/>
        <v>3.1486146095717885E-2</v>
      </c>
      <c r="D329" s="116">
        <v>1168.6600000000001</v>
      </c>
      <c r="E329" s="117">
        <f t="shared" si="11"/>
        <v>3.3827872793461555E-3</v>
      </c>
      <c r="F329" s="91"/>
    </row>
    <row r="330" spans="1:6" x14ac:dyDescent="0.35">
      <c r="A330" s="115">
        <v>42944</v>
      </c>
      <c r="B330" s="110">
        <v>79.400000000000006</v>
      </c>
      <c r="C330" s="111">
        <f t="shared" si="10"/>
        <v>-2.8151774785801678E-2</v>
      </c>
      <c r="D330" s="116">
        <v>1164.72</v>
      </c>
      <c r="E330" s="117">
        <f t="shared" si="11"/>
        <v>-5.014565304675327E-3</v>
      </c>
      <c r="F330" s="91"/>
    </row>
    <row r="331" spans="1:6" x14ac:dyDescent="0.35">
      <c r="A331" s="115">
        <v>42943</v>
      </c>
      <c r="B331" s="110">
        <v>81.7</v>
      </c>
      <c r="C331" s="111">
        <f t="shared" si="10"/>
        <v>1.6169154228855686E-2</v>
      </c>
      <c r="D331" s="116">
        <v>1170.5899999999999</v>
      </c>
      <c r="E331" s="117">
        <f t="shared" si="11"/>
        <v>2.7841074579813938E-3</v>
      </c>
      <c r="F331" s="91"/>
    </row>
    <row r="332" spans="1:6" x14ac:dyDescent="0.35">
      <c r="A332" s="115">
        <v>42942</v>
      </c>
      <c r="B332" s="110">
        <v>80.400000000000006</v>
      </c>
      <c r="C332" s="111">
        <f t="shared" si="10"/>
        <v>-4.9504950495048447E-3</v>
      </c>
      <c r="D332" s="116">
        <v>1167.3399999999999</v>
      </c>
      <c r="E332" s="117">
        <f t="shared" si="11"/>
        <v>4.8376545122748088E-3</v>
      </c>
      <c r="F332" s="91"/>
    </row>
    <row r="333" spans="1:6" x14ac:dyDescent="0.35">
      <c r="A333" s="115">
        <v>42941</v>
      </c>
      <c r="B333" s="110">
        <v>80.8</v>
      </c>
      <c r="C333" s="111">
        <f t="shared" si="10"/>
        <v>7.4312608372556694E-4</v>
      </c>
      <c r="D333" s="116">
        <v>1161.72</v>
      </c>
      <c r="E333" s="117">
        <f t="shared" si="11"/>
        <v>6.5676607690574162E-3</v>
      </c>
      <c r="F333" s="91"/>
    </row>
    <row r="334" spans="1:6" x14ac:dyDescent="0.35">
      <c r="A334" s="115">
        <v>42940</v>
      </c>
      <c r="B334" s="110">
        <v>80.739999999999995</v>
      </c>
      <c r="C334" s="111">
        <f t="shared" si="10"/>
        <v>-1.8716577540107027E-2</v>
      </c>
      <c r="D334" s="116">
        <v>1154.1400000000001</v>
      </c>
      <c r="E334" s="117">
        <f t="shared" si="11"/>
        <v>-1.0799321185525403E-2</v>
      </c>
      <c r="F334" s="91"/>
    </row>
    <row r="335" spans="1:6" x14ac:dyDescent="0.35">
      <c r="A335" s="115">
        <v>42937</v>
      </c>
      <c r="B335" s="110">
        <v>82.28</v>
      </c>
      <c r="C335" s="111">
        <f t="shared" si="10"/>
        <v>2.4366471734893133E-3</v>
      </c>
      <c r="D335" s="116">
        <v>1166.74</v>
      </c>
      <c r="E335" s="117">
        <f t="shared" si="11"/>
        <v>-7.2494596940251366E-3</v>
      </c>
      <c r="F335" s="91"/>
    </row>
    <row r="336" spans="1:6" x14ac:dyDescent="0.35">
      <c r="A336" s="115">
        <v>42936</v>
      </c>
      <c r="B336" s="110">
        <v>82.08</v>
      </c>
      <c r="C336" s="111">
        <f t="shared" si="10"/>
        <v>-2.4483004516282412E-2</v>
      </c>
      <c r="D336" s="116">
        <v>1175.26</v>
      </c>
      <c r="E336" s="117">
        <f t="shared" si="11"/>
        <v>-6.0375689856036836E-4</v>
      </c>
      <c r="F336" s="91"/>
    </row>
    <row r="337" spans="1:6" x14ac:dyDescent="0.35">
      <c r="A337" s="115">
        <v>42935</v>
      </c>
      <c r="B337" s="110">
        <v>84.14</v>
      </c>
      <c r="C337" s="111">
        <f t="shared" si="10"/>
        <v>6.2186079885194452E-3</v>
      </c>
      <c r="D337" s="116">
        <v>1175.97</v>
      </c>
      <c r="E337" s="117">
        <f t="shared" si="11"/>
        <v>9.0219676400740939E-4</v>
      </c>
      <c r="F337" s="91"/>
    </row>
    <row r="338" spans="1:6" x14ac:dyDescent="0.35">
      <c r="A338" s="115">
        <v>42934</v>
      </c>
      <c r="B338" s="110">
        <v>83.62</v>
      </c>
      <c r="C338" s="111">
        <f t="shared" si="10"/>
        <v>2.3250122369065169E-2</v>
      </c>
      <c r="D338" s="116">
        <v>1174.9100000000001</v>
      </c>
      <c r="E338" s="117">
        <f t="shared" si="11"/>
        <v>-2.3859661039975083E-3</v>
      </c>
      <c r="F338" s="91"/>
    </row>
    <row r="339" spans="1:6" x14ac:dyDescent="0.35">
      <c r="A339" s="115">
        <v>42933</v>
      </c>
      <c r="B339" s="110">
        <v>81.72</v>
      </c>
      <c r="C339" s="111">
        <f t="shared" si="10"/>
        <v>-9.7799511002442897E-4</v>
      </c>
      <c r="D339" s="116">
        <v>1177.72</v>
      </c>
      <c r="E339" s="117">
        <f t="shared" si="11"/>
        <v>4.8719720821495012E-3</v>
      </c>
      <c r="F339" s="91"/>
    </row>
    <row r="340" spans="1:6" x14ac:dyDescent="0.35">
      <c r="A340" s="115">
        <v>42930</v>
      </c>
      <c r="B340" s="110">
        <v>81.8</v>
      </c>
      <c r="C340" s="111">
        <f t="shared" si="10"/>
        <v>-8.0038806694154342E-3</v>
      </c>
      <c r="D340" s="116">
        <v>1172.01</v>
      </c>
      <c r="E340" s="117">
        <f t="shared" si="11"/>
        <v>5.145753466951398E-3</v>
      </c>
      <c r="F340" s="91"/>
    </row>
    <row r="341" spans="1:6" x14ac:dyDescent="0.35">
      <c r="A341" s="115">
        <v>42929</v>
      </c>
      <c r="B341" s="110">
        <v>82.46</v>
      </c>
      <c r="C341" s="111">
        <f t="shared" si="10"/>
        <v>-3.8656680357575185E-3</v>
      </c>
      <c r="D341" s="116">
        <v>1166.01</v>
      </c>
      <c r="E341" s="117">
        <f t="shared" si="11"/>
        <v>-2.8293636503929151E-4</v>
      </c>
      <c r="F341" s="91"/>
    </row>
    <row r="342" spans="1:6" x14ac:dyDescent="0.35">
      <c r="A342" s="115">
        <v>42928</v>
      </c>
      <c r="B342" s="110">
        <v>82.78</v>
      </c>
      <c r="C342" s="111">
        <f t="shared" si="10"/>
        <v>2.7812267196424073E-2</v>
      </c>
      <c r="D342" s="116">
        <v>1166.3399999999999</v>
      </c>
      <c r="E342" s="117">
        <f t="shared" si="11"/>
        <v>9.2938733125649091E-3</v>
      </c>
      <c r="F342" s="91"/>
    </row>
    <row r="343" spans="1:6" x14ac:dyDescent="0.35">
      <c r="A343" s="115">
        <v>42927</v>
      </c>
      <c r="B343" s="110">
        <v>80.540000000000006</v>
      </c>
      <c r="C343" s="111">
        <f t="shared" si="10"/>
        <v>-1.0808155244411637E-2</v>
      </c>
      <c r="D343" s="116">
        <v>1155.5999999999999</v>
      </c>
      <c r="E343" s="117">
        <f t="shared" si="11"/>
        <v>-2.6581972589499727E-3</v>
      </c>
      <c r="F343" s="91"/>
    </row>
    <row r="344" spans="1:6" x14ac:dyDescent="0.35">
      <c r="A344" s="115">
        <v>42926</v>
      </c>
      <c r="B344" s="110">
        <v>81.42</v>
      </c>
      <c r="C344" s="111">
        <f t="shared" si="10"/>
        <v>-8.7655222790357784E-3</v>
      </c>
      <c r="D344" s="116">
        <v>1158.68</v>
      </c>
      <c r="E344" s="117">
        <f t="shared" si="11"/>
        <v>6.6724587315378486E-3</v>
      </c>
      <c r="F344" s="91"/>
    </row>
    <row r="345" spans="1:6" x14ac:dyDescent="0.35">
      <c r="A345" s="115">
        <v>42923</v>
      </c>
      <c r="B345" s="110">
        <v>82.14</v>
      </c>
      <c r="C345" s="111">
        <f t="shared" si="10"/>
        <v>-5.809731299927426E-3</v>
      </c>
      <c r="D345" s="116">
        <v>1151</v>
      </c>
      <c r="E345" s="117">
        <f t="shared" si="11"/>
        <v>1.191687760409776E-3</v>
      </c>
      <c r="F345" s="91"/>
    </row>
    <row r="346" spans="1:6" x14ac:dyDescent="0.35">
      <c r="A346" s="115">
        <v>42922</v>
      </c>
      <c r="B346" s="110">
        <v>82.62</v>
      </c>
      <c r="C346" s="111">
        <f t="shared" si="10"/>
        <v>-2.6396417629035999E-2</v>
      </c>
      <c r="D346" s="116">
        <v>1149.6300000000001</v>
      </c>
      <c r="E346" s="117">
        <f t="shared" si="11"/>
        <v>-8.0160839402201728E-3</v>
      </c>
      <c r="F346" s="91"/>
    </row>
    <row r="347" spans="1:6" x14ac:dyDescent="0.35">
      <c r="A347" s="115">
        <v>42921</v>
      </c>
      <c r="B347" s="110">
        <v>84.86</v>
      </c>
      <c r="C347" s="111">
        <f t="shared" si="10"/>
        <v>1.6530905606133149E-2</v>
      </c>
      <c r="D347" s="116">
        <v>1158.92</v>
      </c>
      <c r="E347" s="117">
        <f t="shared" si="11"/>
        <v>5.0559800189058576E-3</v>
      </c>
      <c r="F347" s="91"/>
    </row>
    <row r="348" spans="1:6" x14ac:dyDescent="0.35">
      <c r="A348" s="115">
        <v>42920</v>
      </c>
      <c r="B348" s="110">
        <v>83.48</v>
      </c>
      <c r="C348" s="111">
        <f t="shared" si="10"/>
        <v>-8.5510688836104368E-3</v>
      </c>
      <c r="D348" s="116">
        <v>1153.0899999999999</v>
      </c>
      <c r="E348" s="117">
        <f t="shared" si="11"/>
        <v>-2.6553418212013594E-3</v>
      </c>
      <c r="F348" s="91"/>
    </row>
    <row r="349" spans="1:6" x14ac:dyDescent="0.35">
      <c r="A349" s="115">
        <v>42919</v>
      </c>
      <c r="B349" s="110">
        <v>84.2</v>
      </c>
      <c r="C349" s="111">
        <f t="shared" si="10"/>
        <v>2.380952380952415E-3</v>
      </c>
      <c r="D349" s="116">
        <v>1156.1600000000001</v>
      </c>
      <c r="E349" s="117">
        <f t="shared" si="11"/>
        <v>1.1301214093278816E-2</v>
      </c>
      <c r="F349" s="91"/>
    </row>
    <row r="350" spans="1:6" x14ac:dyDescent="0.35">
      <c r="A350" s="115">
        <v>42916</v>
      </c>
      <c r="B350" s="110">
        <v>84</v>
      </c>
      <c r="C350" s="111">
        <f t="shared" si="10"/>
        <v>6.2290368950646382E-3</v>
      </c>
      <c r="D350" s="116">
        <v>1143.24</v>
      </c>
      <c r="E350" s="117">
        <f t="shared" si="11"/>
        <v>6.3732394366197266E-3</v>
      </c>
      <c r="F350" s="91"/>
    </row>
    <row r="351" spans="1:6" x14ac:dyDescent="0.35">
      <c r="A351" s="115">
        <v>42915</v>
      </c>
      <c r="B351" s="110">
        <v>83.48</v>
      </c>
      <c r="C351" s="111">
        <f t="shared" si="10"/>
        <v>-8.5510688836104368E-3</v>
      </c>
      <c r="D351" s="116">
        <v>1136</v>
      </c>
      <c r="E351" s="117">
        <f t="shared" si="11"/>
        <v>-1.1589461594682018E-2</v>
      </c>
      <c r="F351" s="91"/>
    </row>
    <row r="352" spans="1:6" x14ac:dyDescent="0.35">
      <c r="A352" s="115">
        <v>42914</v>
      </c>
      <c r="B352" s="110">
        <v>84.2</v>
      </c>
      <c r="C352" s="111">
        <f t="shared" si="10"/>
        <v>-2.8610982925703781E-2</v>
      </c>
      <c r="D352" s="116">
        <v>1149.32</v>
      </c>
      <c r="E352" s="117">
        <f t="shared" si="11"/>
        <v>-2.0491803278689627E-3</v>
      </c>
      <c r="F352" s="91"/>
    </row>
    <row r="353" spans="1:6" x14ac:dyDescent="0.35">
      <c r="A353" s="115">
        <v>42913</v>
      </c>
      <c r="B353" s="110">
        <v>86.68</v>
      </c>
      <c r="C353" s="111">
        <f t="shared" si="10"/>
        <v>-2.0564971751412354E-2</v>
      </c>
      <c r="D353" s="116">
        <v>1151.68</v>
      </c>
      <c r="E353" s="117">
        <f t="shared" si="11"/>
        <v>-1.175582213526922E-2</v>
      </c>
      <c r="F353" s="91"/>
    </row>
    <row r="354" spans="1:6" x14ac:dyDescent="0.35">
      <c r="A354" s="115">
        <v>42912</v>
      </c>
      <c r="B354" s="110">
        <v>88.5</v>
      </c>
      <c r="C354" s="111">
        <f t="shared" si="10"/>
        <v>-2.058432934926958E-2</v>
      </c>
      <c r="D354" s="116">
        <v>1165.3800000000001</v>
      </c>
      <c r="E354" s="117">
        <f t="shared" si="11"/>
        <v>-1.8016626772691E-4</v>
      </c>
      <c r="F354" s="91"/>
    </row>
    <row r="355" spans="1:6" x14ac:dyDescent="0.35">
      <c r="A355" s="115">
        <v>42909</v>
      </c>
      <c r="B355" s="110">
        <v>90.36</v>
      </c>
      <c r="C355" s="111">
        <f t="shared" si="10"/>
        <v>9.6089385474860279E-3</v>
      </c>
      <c r="D355" s="116">
        <v>1165.5899999999999</v>
      </c>
      <c r="E355" s="117">
        <f t="shared" si="11"/>
        <v>-1.173990539521593E-3</v>
      </c>
      <c r="F355" s="91"/>
    </row>
    <row r="356" spans="1:6" x14ac:dyDescent="0.35">
      <c r="A356" s="115">
        <v>42908</v>
      </c>
      <c r="B356" s="110">
        <v>89.5</v>
      </c>
      <c r="C356" s="111">
        <f t="shared" si="10"/>
        <v>1.1185682326621288E-3</v>
      </c>
      <c r="D356" s="116">
        <v>1166.96</v>
      </c>
      <c r="E356" s="117">
        <f t="shared" si="11"/>
        <v>-2.3936533989877876E-3</v>
      </c>
      <c r="F356" s="91"/>
    </row>
    <row r="357" spans="1:6" x14ac:dyDescent="0.35">
      <c r="A357" s="115">
        <v>42907</v>
      </c>
      <c r="B357" s="110">
        <v>89.4</v>
      </c>
      <c r="C357" s="111">
        <f t="shared" si="10"/>
        <v>-7.7691453940065339E-3</v>
      </c>
      <c r="D357" s="116">
        <v>1169.76</v>
      </c>
      <c r="E357" s="117">
        <f t="shared" si="11"/>
        <v>-2.0389881841062149E-3</v>
      </c>
      <c r="F357" s="91"/>
    </row>
    <row r="358" spans="1:6" x14ac:dyDescent="0.35">
      <c r="A358" s="115">
        <v>42906</v>
      </c>
      <c r="B358" s="110">
        <v>90.1</v>
      </c>
      <c r="C358" s="111">
        <f t="shared" si="10"/>
        <v>-1.2061403508772023E-2</v>
      </c>
      <c r="D358" s="116">
        <v>1172.1500000000001</v>
      </c>
      <c r="E358" s="117">
        <f t="shared" si="11"/>
        <v>-3.6296560752112185E-3</v>
      </c>
      <c r="F358" s="91"/>
    </row>
    <row r="359" spans="1:6" x14ac:dyDescent="0.35">
      <c r="A359" s="115">
        <v>42905</v>
      </c>
      <c r="B359" s="110">
        <v>91.2</v>
      </c>
      <c r="C359" s="111">
        <f t="shared" si="10"/>
        <v>1.086233651075154E-2</v>
      </c>
      <c r="D359" s="116">
        <v>1176.42</v>
      </c>
      <c r="E359" s="117">
        <f t="shared" si="11"/>
        <v>1.4006568002965082E-2</v>
      </c>
      <c r="F359" s="91"/>
    </row>
    <row r="360" spans="1:6" x14ac:dyDescent="0.35">
      <c r="A360" s="115">
        <v>42902</v>
      </c>
      <c r="B360" s="110">
        <v>90.22</v>
      </c>
      <c r="C360" s="111">
        <f t="shared" si="10"/>
        <v>2.5227272727272713E-2</v>
      </c>
      <c r="D360" s="116">
        <v>1160.17</v>
      </c>
      <c r="E360" s="117">
        <f t="shared" si="11"/>
        <v>5.9568195612590986E-3</v>
      </c>
      <c r="F360" s="91"/>
    </row>
    <row r="361" spans="1:6" x14ac:dyDescent="0.35">
      <c r="A361" s="115">
        <v>42901</v>
      </c>
      <c r="B361" s="110">
        <v>88</v>
      </c>
      <c r="C361" s="111">
        <f t="shared" si="10"/>
        <v>-2.6548672566371743E-2</v>
      </c>
      <c r="D361" s="116">
        <v>1153.3</v>
      </c>
      <c r="E361" s="117">
        <f t="shared" si="11"/>
        <v>-1.2111971493181748E-2</v>
      </c>
      <c r="F361" s="91"/>
    </row>
    <row r="362" spans="1:6" x14ac:dyDescent="0.35">
      <c r="A362" s="115">
        <v>42900</v>
      </c>
      <c r="B362" s="110">
        <v>90.4</v>
      </c>
      <c r="C362" s="111">
        <f t="shared" si="10"/>
        <v>-4.4052863436122407E-3</v>
      </c>
      <c r="D362" s="116">
        <v>1167.44</v>
      </c>
      <c r="E362" s="117">
        <f t="shared" si="11"/>
        <v>2.0170115613387263E-3</v>
      </c>
      <c r="F362" s="91"/>
    </row>
    <row r="363" spans="1:6" x14ac:dyDescent="0.35">
      <c r="A363" s="115">
        <v>42899</v>
      </c>
      <c r="B363" s="110">
        <v>90.8</v>
      </c>
      <c r="C363" s="111">
        <f t="shared" si="10"/>
        <v>2.7846954946796395E-2</v>
      </c>
      <c r="D363" s="116">
        <v>1165.0899999999999</v>
      </c>
      <c r="E363" s="117">
        <f t="shared" si="11"/>
        <v>1.049445355120158E-2</v>
      </c>
      <c r="F363" s="91"/>
    </row>
    <row r="364" spans="1:6" x14ac:dyDescent="0.35">
      <c r="A364" s="115">
        <v>42898</v>
      </c>
      <c r="B364" s="110">
        <v>88.34</v>
      </c>
      <c r="C364" s="111">
        <f t="shared" si="10"/>
        <v>-3.5589519650654926E-2</v>
      </c>
      <c r="D364" s="116">
        <v>1152.99</v>
      </c>
      <c r="E364" s="117">
        <f t="shared" si="11"/>
        <v>-6.2915305656344143E-3</v>
      </c>
      <c r="F364" s="91"/>
    </row>
    <row r="365" spans="1:6" x14ac:dyDescent="0.35">
      <c r="A365" s="115">
        <v>42895</v>
      </c>
      <c r="B365" s="110">
        <v>91.6</v>
      </c>
      <c r="C365" s="111">
        <f t="shared" si="10"/>
        <v>3.1531531531531501E-2</v>
      </c>
      <c r="D365" s="116">
        <v>1160.29</v>
      </c>
      <c r="E365" s="117">
        <f t="shared" si="11"/>
        <v>6.8291074434666966E-3</v>
      </c>
      <c r="F365" s="91"/>
    </row>
    <row r="366" spans="1:6" x14ac:dyDescent="0.35">
      <c r="A366" s="115">
        <v>42894</v>
      </c>
      <c r="B366" s="110">
        <v>88.8</v>
      </c>
      <c r="C366" s="111">
        <f t="shared" si="10"/>
        <v>-1.3495276653171901E-3</v>
      </c>
      <c r="D366" s="116">
        <v>1152.42</v>
      </c>
      <c r="E366" s="117">
        <f t="shared" si="11"/>
        <v>-4.1048419851880012E-3</v>
      </c>
      <c r="F366" s="91"/>
    </row>
    <row r="367" spans="1:6" x14ac:dyDescent="0.35">
      <c r="A367" s="115">
        <v>42893</v>
      </c>
      <c r="B367" s="110">
        <v>88.92</v>
      </c>
      <c r="C367" s="111">
        <f t="shared" si="10"/>
        <v>7.7062556663645386E-3</v>
      </c>
      <c r="D367" s="116">
        <v>1157.17</v>
      </c>
      <c r="E367" s="117">
        <f t="shared" si="11"/>
        <v>-3.6764705882352785E-3</v>
      </c>
      <c r="F367" s="91"/>
    </row>
    <row r="368" spans="1:6" x14ac:dyDescent="0.35">
      <c r="A368" s="115">
        <v>42892</v>
      </c>
      <c r="B368" s="110">
        <v>88.24</v>
      </c>
      <c r="C368" s="111">
        <f t="shared" si="10"/>
        <v>-1.2091356918943108E-2</v>
      </c>
      <c r="D368" s="116">
        <v>1161.44</v>
      </c>
      <c r="E368" s="117">
        <f t="shared" si="11"/>
        <v>-4.8192771084332653E-4</v>
      </c>
      <c r="F368" s="91"/>
    </row>
    <row r="369" spans="1:6" x14ac:dyDescent="0.35">
      <c r="A369" s="115">
        <v>42888</v>
      </c>
      <c r="B369" s="110">
        <v>89.32</v>
      </c>
      <c r="C369" s="111">
        <f t="shared" si="10"/>
        <v>-1.5649452269170644E-3</v>
      </c>
      <c r="D369" s="116">
        <v>1162</v>
      </c>
      <c r="E369" s="117">
        <f t="shared" si="11"/>
        <v>8.2779445707442893E-3</v>
      </c>
      <c r="F369" s="91"/>
    </row>
    <row r="370" spans="1:6" x14ac:dyDescent="0.35">
      <c r="A370" s="115">
        <v>42887</v>
      </c>
      <c r="B370" s="110">
        <v>89.46</v>
      </c>
      <c r="C370" s="111">
        <f t="shared" si="10"/>
        <v>7.4324324324323947E-3</v>
      </c>
      <c r="D370" s="116">
        <v>1152.46</v>
      </c>
      <c r="E370" s="117">
        <f t="shared" si="11"/>
        <v>2.1217022312655905E-3</v>
      </c>
      <c r="F370" s="91"/>
    </row>
    <row r="371" spans="1:6" x14ac:dyDescent="0.35">
      <c r="A371" s="115">
        <v>42886</v>
      </c>
      <c r="B371" s="110">
        <v>88.8</v>
      </c>
      <c r="C371" s="111">
        <f t="shared" si="10"/>
        <v>1.1389521640091117E-2</v>
      </c>
      <c r="D371" s="116">
        <v>1150.02</v>
      </c>
      <c r="E371" s="117">
        <f t="shared" si="11"/>
        <v>8.9841899313902757E-3</v>
      </c>
      <c r="F371" s="91"/>
    </row>
    <row r="372" spans="1:6" x14ac:dyDescent="0.35">
      <c r="A372" s="115">
        <v>42885</v>
      </c>
      <c r="B372" s="110">
        <v>87.8</v>
      </c>
      <c r="C372" s="111">
        <f t="shared" si="10"/>
        <v>4.1765543426672949E-2</v>
      </c>
      <c r="D372" s="116">
        <v>1139.78</v>
      </c>
      <c r="E372" s="117">
        <f t="shared" si="11"/>
        <v>2.0836813462163078E-3</v>
      </c>
      <c r="F372" s="91"/>
    </row>
    <row r="373" spans="1:6" x14ac:dyDescent="0.35">
      <c r="A373" s="115">
        <v>42884</v>
      </c>
      <c r="B373" s="110">
        <v>84.28</v>
      </c>
      <c r="C373" s="111">
        <f t="shared" si="10"/>
        <v>3.8186745503818599E-2</v>
      </c>
      <c r="D373" s="116">
        <v>1137.4100000000001</v>
      </c>
      <c r="E373" s="117">
        <f t="shared" si="11"/>
        <v>-5.7344161123105896E-3</v>
      </c>
      <c r="F373" s="91"/>
    </row>
    <row r="374" spans="1:6" x14ac:dyDescent="0.35">
      <c r="A374" s="115">
        <v>42879</v>
      </c>
      <c r="B374" s="110">
        <v>81.180000000000007</v>
      </c>
      <c r="C374" s="111">
        <f t="shared" si="10"/>
        <v>7.1960297766750937E-3</v>
      </c>
      <c r="D374" s="116">
        <v>1143.97</v>
      </c>
      <c r="E374" s="117">
        <f t="shared" si="11"/>
        <v>1.7483281611942663E-5</v>
      </c>
      <c r="F374" s="91"/>
    </row>
    <row r="375" spans="1:6" x14ac:dyDescent="0.35">
      <c r="A375" s="115">
        <v>42878</v>
      </c>
      <c r="B375" s="110">
        <v>80.599999999999994</v>
      </c>
      <c r="C375" s="111">
        <f t="shared" si="10"/>
        <v>4.4865403788634031E-3</v>
      </c>
      <c r="D375" s="116">
        <v>1143.95</v>
      </c>
      <c r="E375" s="117">
        <f t="shared" si="11"/>
        <v>1.0939004113065547E-3</v>
      </c>
      <c r="F375" s="91"/>
    </row>
    <row r="376" spans="1:6" x14ac:dyDescent="0.35">
      <c r="A376" s="115">
        <v>42877</v>
      </c>
      <c r="B376" s="110">
        <v>80.239999999999995</v>
      </c>
      <c r="C376" s="111">
        <f t="shared" si="10"/>
        <v>-7.4719800747200839E-4</v>
      </c>
      <c r="D376" s="116">
        <v>1142.7</v>
      </c>
      <c r="E376" s="117">
        <f t="shared" si="11"/>
        <v>4.0594685786588978E-3</v>
      </c>
      <c r="F376" s="91"/>
    </row>
    <row r="377" spans="1:6" x14ac:dyDescent="0.35">
      <c r="A377" s="115">
        <v>42874</v>
      </c>
      <c r="B377" s="110">
        <v>80.3</v>
      </c>
      <c r="C377" s="111">
        <f t="shared" si="10"/>
        <v>4.2315680166147333E-2</v>
      </c>
      <c r="D377" s="116">
        <v>1138.08</v>
      </c>
      <c r="E377" s="117">
        <f t="shared" si="11"/>
        <v>7.3822295395399983E-3</v>
      </c>
      <c r="F377" s="91"/>
    </row>
    <row r="378" spans="1:6" x14ac:dyDescent="0.35">
      <c r="A378" s="115">
        <v>42873</v>
      </c>
      <c r="B378" s="110">
        <v>77.040000000000006</v>
      </c>
      <c r="C378" s="111">
        <f t="shared" si="10"/>
        <v>-1.1800923550538578E-2</v>
      </c>
      <c r="D378" s="116">
        <v>1129.74</v>
      </c>
      <c r="E378" s="117">
        <f t="shared" si="11"/>
        <v>5.7331078073533824E-3</v>
      </c>
      <c r="F378" s="91"/>
    </row>
    <row r="379" spans="1:6" x14ac:dyDescent="0.35">
      <c r="A379" s="115">
        <v>42872</v>
      </c>
      <c r="B379" s="110">
        <v>77.959999999999994</v>
      </c>
      <c r="C379" s="111">
        <f t="shared" si="10"/>
        <v>-3.0830432620586823E-2</v>
      </c>
      <c r="D379" s="116">
        <v>1123.3</v>
      </c>
      <c r="E379" s="117">
        <f t="shared" si="11"/>
        <v>-1.9859344187913366E-2</v>
      </c>
      <c r="F379" s="91"/>
    </row>
    <row r="380" spans="1:6" x14ac:dyDescent="0.35">
      <c r="A380" s="115">
        <v>42871</v>
      </c>
      <c r="B380" s="110">
        <v>80.44</v>
      </c>
      <c r="C380" s="111">
        <f t="shared" si="10"/>
        <v>5.4999999999999719E-3</v>
      </c>
      <c r="D380" s="116">
        <v>1146.06</v>
      </c>
      <c r="E380" s="117">
        <f t="shared" si="11"/>
        <v>-3.1140183013814364E-3</v>
      </c>
      <c r="F380" s="91"/>
    </row>
    <row r="381" spans="1:6" x14ac:dyDescent="0.35">
      <c r="A381" s="115">
        <v>42870</v>
      </c>
      <c r="B381" s="110">
        <v>80</v>
      </c>
      <c r="C381" s="111">
        <f t="shared" si="10"/>
        <v>-3.498190591073589E-2</v>
      </c>
      <c r="D381" s="116">
        <v>1149.6400000000001</v>
      </c>
      <c r="E381" s="117">
        <f t="shared" si="11"/>
        <v>4.5437069658523337E-3</v>
      </c>
      <c r="F381" s="91"/>
    </row>
    <row r="382" spans="1:6" x14ac:dyDescent="0.35">
      <c r="A382" s="115">
        <v>42866</v>
      </c>
      <c r="B382" s="110">
        <v>82.9</v>
      </c>
      <c r="C382" s="111">
        <f t="shared" si="10"/>
        <v>-9.7945532728140605E-3</v>
      </c>
      <c r="D382" s="116">
        <v>1144.44</v>
      </c>
      <c r="E382" s="117">
        <f t="shared" si="11"/>
        <v>-1.8403035192533252E-3</v>
      </c>
      <c r="F382" s="91"/>
    </row>
    <row r="383" spans="1:6" x14ac:dyDescent="0.35">
      <c r="A383" s="115">
        <v>42865</v>
      </c>
      <c r="B383" s="110">
        <v>83.72</v>
      </c>
      <c r="C383" s="111">
        <f t="shared" si="10"/>
        <v>-1.5058823529411777E-2</v>
      </c>
      <c r="D383" s="116">
        <v>1146.55</v>
      </c>
      <c r="E383" s="117">
        <f t="shared" si="11"/>
        <v>7.8940197086772839E-3</v>
      </c>
      <c r="F383" s="91"/>
    </row>
    <row r="384" spans="1:6" x14ac:dyDescent="0.35">
      <c r="A384" s="115">
        <v>42864</v>
      </c>
      <c r="B384" s="110">
        <v>85</v>
      </c>
      <c r="C384" s="111">
        <f t="shared" si="10"/>
        <v>2.4096385542168676E-2</v>
      </c>
      <c r="D384" s="116">
        <v>1137.57</v>
      </c>
      <c r="E384" s="117">
        <f t="shared" si="11"/>
        <v>-5.6814705393900726E-3</v>
      </c>
      <c r="F384" s="91"/>
    </row>
    <row r="385" spans="1:6" x14ac:dyDescent="0.35">
      <c r="A385" s="115">
        <v>42863</v>
      </c>
      <c r="B385" s="110">
        <v>83</v>
      </c>
      <c r="C385" s="111">
        <f t="shared" si="10"/>
        <v>3.8019009504752455E-2</v>
      </c>
      <c r="D385" s="116">
        <v>1144.07</v>
      </c>
      <c r="E385" s="117">
        <f t="shared" si="11"/>
        <v>-1.4837183727973726E-3</v>
      </c>
      <c r="F385" s="91"/>
    </row>
    <row r="386" spans="1:6" x14ac:dyDescent="0.35">
      <c r="A386" s="115">
        <v>42860</v>
      </c>
      <c r="B386" s="110">
        <v>79.959999999999994</v>
      </c>
      <c r="C386" s="111">
        <f t="shared" si="10"/>
        <v>7.5604838709676702E-3</v>
      </c>
      <c r="D386" s="116">
        <v>1145.77</v>
      </c>
      <c r="E386" s="117">
        <f t="shared" si="11"/>
        <v>1.0022919605077478E-2</v>
      </c>
      <c r="F386" s="91"/>
    </row>
    <row r="387" spans="1:6" x14ac:dyDescent="0.35">
      <c r="A387" s="115">
        <v>42859</v>
      </c>
      <c r="B387" s="110">
        <v>79.36</v>
      </c>
      <c r="C387" s="111">
        <f t="shared" si="10"/>
        <v>6.8510530322254031E-3</v>
      </c>
      <c r="D387" s="116">
        <v>1134.4000000000001</v>
      </c>
      <c r="E387" s="117">
        <f t="shared" si="11"/>
        <v>4.2404015545189858E-3</v>
      </c>
      <c r="F387" s="91"/>
    </row>
    <row r="388" spans="1:6" x14ac:dyDescent="0.35">
      <c r="A388" s="115">
        <v>42858</v>
      </c>
      <c r="B388" s="110">
        <v>78.819999999999993</v>
      </c>
      <c r="C388" s="111">
        <f t="shared" ref="C388:C451" si="12">(B388-B389)/B389</f>
        <v>3.7105263157894648E-2</v>
      </c>
      <c r="D388" s="116">
        <v>1129.6099999999999</v>
      </c>
      <c r="E388" s="117">
        <f t="shared" ref="E388:E451" si="13">(D388-D389)/D389</f>
        <v>8.0623726410902318E-4</v>
      </c>
      <c r="F388" s="91"/>
    </row>
    <row r="389" spans="1:6" x14ac:dyDescent="0.35">
      <c r="A389" s="115">
        <v>42857</v>
      </c>
      <c r="B389" s="110">
        <v>76</v>
      </c>
      <c r="C389" s="111">
        <f t="shared" si="12"/>
        <v>0.12759643916913938</v>
      </c>
      <c r="D389" s="116">
        <v>1128.7</v>
      </c>
      <c r="E389" s="117">
        <f t="shared" si="13"/>
        <v>3.6368163185461146E-3</v>
      </c>
      <c r="F389" s="91"/>
    </row>
    <row r="390" spans="1:6" x14ac:dyDescent="0.35">
      <c r="A390" s="115">
        <v>42856</v>
      </c>
      <c r="B390" s="110">
        <v>67.400000000000006</v>
      </c>
      <c r="C390" s="111">
        <f t="shared" si="12"/>
        <v>2.9761904761905185E-3</v>
      </c>
      <c r="D390" s="116">
        <v>1124.6099999999999</v>
      </c>
      <c r="E390" s="117">
        <f t="shared" si="13"/>
        <v>-1.6245871950571309E-3</v>
      </c>
      <c r="F390" s="91"/>
    </row>
    <row r="391" spans="1:6" x14ac:dyDescent="0.35">
      <c r="A391" s="115">
        <v>42853</v>
      </c>
      <c r="B391" s="110">
        <v>67.2</v>
      </c>
      <c r="C391" s="111">
        <f t="shared" si="12"/>
        <v>-5.9488399762034575E-4</v>
      </c>
      <c r="D391" s="116">
        <v>1126.44</v>
      </c>
      <c r="E391" s="117">
        <f t="shared" si="13"/>
        <v>5.6422526157913115E-3</v>
      </c>
      <c r="F391" s="91"/>
    </row>
    <row r="392" spans="1:6" x14ac:dyDescent="0.35">
      <c r="A392" s="115">
        <v>42852</v>
      </c>
      <c r="B392" s="110">
        <v>67.239999999999995</v>
      </c>
      <c r="C392" s="111">
        <f t="shared" si="12"/>
        <v>2.3128423615337738E-2</v>
      </c>
      <c r="D392" s="116">
        <v>1120.1199999999999</v>
      </c>
      <c r="E392" s="117">
        <f t="shared" si="13"/>
        <v>4.5018384001434689E-3</v>
      </c>
      <c r="F392" s="91"/>
    </row>
    <row r="393" spans="1:6" x14ac:dyDescent="0.35">
      <c r="A393" s="115">
        <v>42851</v>
      </c>
      <c r="B393" s="110">
        <v>65.72</v>
      </c>
      <c r="C393" s="111">
        <f t="shared" si="12"/>
        <v>3.0441400304407945E-4</v>
      </c>
      <c r="D393" s="116">
        <v>1115.0999999999999</v>
      </c>
      <c r="E393" s="117">
        <f t="shared" si="13"/>
        <v>9.5331214861891708E-3</v>
      </c>
      <c r="F393" s="91"/>
    </row>
    <row r="394" spans="1:6" x14ac:dyDescent="0.35">
      <c r="A394" s="115">
        <v>42850</v>
      </c>
      <c r="B394" s="110">
        <v>65.7</v>
      </c>
      <c r="C394" s="111">
        <f t="shared" si="12"/>
        <v>6.0919890344206902E-4</v>
      </c>
      <c r="D394" s="116">
        <v>1104.57</v>
      </c>
      <c r="E394" s="117">
        <f t="shared" si="13"/>
        <v>5.1962943414084022E-3</v>
      </c>
      <c r="F394" s="91"/>
    </row>
    <row r="395" spans="1:6" x14ac:dyDescent="0.35">
      <c r="A395" s="115">
        <v>42849</v>
      </c>
      <c r="B395" s="110">
        <v>65.66</v>
      </c>
      <c r="C395" s="111">
        <f t="shared" si="12"/>
        <v>9.8431251922485481E-3</v>
      </c>
      <c r="D395" s="116">
        <v>1098.8599999999999</v>
      </c>
      <c r="E395" s="117">
        <f t="shared" si="13"/>
        <v>1.5056902157848023E-2</v>
      </c>
      <c r="F395" s="91"/>
    </row>
    <row r="396" spans="1:6" x14ac:dyDescent="0.35">
      <c r="A396" s="115">
        <v>42846</v>
      </c>
      <c r="B396" s="110">
        <v>65.02</v>
      </c>
      <c r="C396" s="111">
        <f t="shared" si="12"/>
        <v>6.1557402277611631E-4</v>
      </c>
      <c r="D396" s="116">
        <v>1082.56</v>
      </c>
      <c r="E396" s="117">
        <f t="shared" si="13"/>
        <v>-7.2264407028356523E-3</v>
      </c>
      <c r="F396" s="91"/>
    </row>
    <row r="397" spans="1:6" x14ac:dyDescent="0.35">
      <c r="A397" s="115">
        <v>42845</v>
      </c>
      <c r="B397" s="110">
        <v>64.98</v>
      </c>
      <c r="C397" s="111">
        <f t="shared" si="12"/>
        <v>1.5629884338856006E-2</v>
      </c>
      <c r="D397" s="116">
        <v>1090.44</v>
      </c>
      <c r="E397" s="117">
        <f t="shared" si="13"/>
        <v>8.1823981360775681E-3</v>
      </c>
      <c r="F397" s="91"/>
    </row>
    <row r="398" spans="1:6" x14ac:dyDescent="0.35">
      <c r="A398" s="115">
        <v>42844</v>
      </c>
      <c r="B398" s="110">
        <v>63.98</v>
      </c>
      <c r="C398" s="111">
        <f t="shared" si="12"/>
        <v>3.3602584814216449E-2</v>
      </c>
      <c r="D398" s="116">
        <v>1081.5899999999999</v>
      </c>
      <c r="E398" s="117">
        <f t="shared" si="13"/>
        <v>7.6393482331676438E-3</v>
      </c>
      <c r="F398" s="91"/>
    </row>
    <row r="399" spans="1:6" x14ac:dyDescent="0.35">
      <c r="A399" s="115">
        <v>42843</v>
      </c>
      <c r="B399" s="110">
        <v>61.9</v>
      </c>
      <c r="C399" s="111">
        <f t="shared" si="12"/>
        <v>-7.6947739660148118E-3</v>
      </c>
      <c r="D399" s="116">
        <v>1073.3900000000001</v>
      </c>
      <c r="E399" s="117">
        <f t="shared" si="13"/>
        <v>-1.3872428777480647E-2</v>
      </c>
      <c r="F399" s="91"/>
    </row>
    <row r="400" spans="1:6" x14ac:dyDescent="0.35">
      <c r="A400" s="115">
        <v>42837</v>
      </c>
      <c r="B400" s="110">
        <v>62.38</v>
      </c>
      <c r="C400" s="111">
        <f t="shared" si="12"/>
        <v>9.3851132686085022E-3</v>
      </c>
      <c r="D400" s="116">
        <v>1088.49</v>
      </c>
      <c r="E400" s="117">
        <f t="shared" si="13"/>
        <v>7.7211498402998818E-3</v>
      </c>
      <c r="F400" s="91"/>
    </row>
    <row r="401" spans="1:6" x14ac:dyDescent="0.35">
      <c r="A401" s="115">
        <v>42836</v>
      </c>
      <c r="B401" s="110">
        <v>61.8</v>
      </c>
      <c r="C401" s="111">
        <f t="shared" si="12"/>
        <v>1.6207455429496647E-3</v>
      </c>
      <c r="D401" s="116">
        <v>1080.1500000000001</v>
      </c>
      <c r="E401" s="117">
        <f t="shared" si="13"/>
        <v>-4.7193381822218907E-4</v>
      </c>
      <c r="F401" s="91"/>
    </row>
    <row r="402" spans="1:6" x14ac:dyDescent="0.35">
      <c r="A402" s="115">
        <v>42835</v>
      </c>
      <c r="B402" s="110">
        <v>61.7</v>
      </c>
      <c r="C402" s="111">
        <f t="shared" si="12"/>
        <v>1.4468924695823783E-2</v>
      </c>
      <c r="D402" s="116">
        <v>1080.6600000000001</v>
      </c>
      <c r="E402" s="117">
        <f t="shared" si="13"/>
        <v>6.7447970039686313E-3</v>
      </c>
      <c r="F402" s="91"/>
    </row>
    <row r="403" spans="1:6" x14ac:dyDescent="0.35">
      <c r="A403" s="115">
        <v>42832</v>
      </c>
      <c r="B403" s="110">
        <v>60.82</v>
      </c>
      <c r="C403" s="111">
        <f t="shared" si="12"/>
        <v>-5.559189012426362E-3</v>
      </c>
      <c r="D403" s="116">
        <v>1073.42</v>
      </c>
      <c r="E403" s="117">
        <f t="shared" si="13"/>
        <v>-4.1192733750207147E-3</v>
      </c>
      <c r="F403" s="91"/>
    </row>
    <row r="404" spans="1:6" x14ac:dyDescent="0.35">
      <c r="A404" s="115">
        <v>42831</v>
      </c>
      <c r="B404" s="110">
        <v>61.16</v>
      </c>
      <c r="C404" s="111">
        <f t="shared" si="12"/>
        <v>-2.9344636452560617E-3</v>
      </c>
      <c r="D404" s="116">
        <v>1077.8599999999999</v>
      </c>
      <c r="E404" s="117">
        <f t="shared" si="13"/>
        <v>-9.2690432493558027E-4</v>
      </c>
      <c r="F404" s="91"/>
    </row>
    <row r="405" spans="1:6" x14ac:dyDescent="0.35">
      <c r="A405" s="115">
        <v>42830</v>
      </c>
      <c r="B405" s="110">
        <v>61.34</v>
      </c>
      <c r="C405" s="111">
        <f t="shared" si="12"/>
        <v>1.5562913907284849E-2</v>
      </c>
      <c r="D405" s="116">
        <v>1078.8599999999999</v>
      </c>
      <c r="E405" s="117">
        <f t="shared" si="13"/>
        <v>2.1364345693690593E-3</v>
      </c>
      <c r="F405" s="91"/>
    </row>
    <row r="406" spans="1:6" x14ac:dyDescent="0.35">
      <c r="A406" s="115">
        <v>42829</v>
      </c>
      <c r="B406" s="110">
        <v>60.4</v>
      </c>
      <c r="C406" s="111">
        <f t="shared" si="12"/>
        <v>-1.145662847790512E-2</v>
      </c>
      <c r="D406" s="116">
        <v>1076.56</v>
      </c>
      <c r="E406" s="117">
        <f t="shared" si="13"/>
        <v>9.9061913696059517E-3</v>
      </c>
      <c r="F406" s="91"/>
    </row>
    <row r="407" spans="1:6" x14ac:dyDescent="0.35">
      <c r="A407" s="115">
        <v>42828</v>
      </c>
      <c r="B407" s="110">
        <v>61.1</v>
      </c>
      <c r="C407" s="111">
        <f t="shared" si="12"/>
        <v>1.8333333333333358E-2</v>
      </c>
      <c r="D407" s="116">
        <v>1066</v>
      </c>
      <c r="E407" s="117">
        <f t="shared" si="13"/>
        <v>-8.4366599384225558E-3</v>
      </c>
      <c r="F407" s="91"/>
    </row>
    <row r="408" spans="1:6" x14ac:dyDescent="0.35">
      <c r="A408" s="115">
        <v>42825</v>
      </c>
      <c r="B408" s="110">
        <v>60</v>
      </c>
      <c r="C408" s="111">
        <f t="shared" si="12"/>
        <v>1.4541765302671617E-2</v>
      </c>
      <c r="D408" s="116">
        <v>1075.07</v>
      </c>
      <c r="E408" s="117">
        <f t="shared" si="13"/>
        <v>2.003877269507385E-3</v>
      </c>
      <c r="F408" s="91"/>
    </row>
    <row r="409" spans="1:6" x14ac:dyDescent="0.35">
      <c r="A409" s="115">
        <v>42824</v>
      </c>
      <c r="B409" s="110">
        <v>59.14</v>
      </c>
      <c r="C409" s="111">
        <f t="shared" si="12"/>
        <v>7.8391274710293262E-3</v>
      </c>
      <c r="D409" s="116">
        <v>1072.92</v>
      </c>
      <c r="E409" s="117">
        <f t="shared" si="13"/>
        <v>5.1714446318156092E-3</v>
      </c>
      <c r="F409" s="91"/>
    </row>
    <row r="410" spans="1:6" x14ac:dyDescent="0.35">
      <c r="A410" s="115">
        <v>42823</v>
      </c>
      <c r="B410" s="110">
        <v>58.68</v>
      </c>
      <c r="C410" s="111">
        <f t="shared" si="12"/>
        <v>3.4199726402189272E-3</v>
      </c>
      <c r="D410" s="116">
        <v>1067.4000000000001</v>
      </c>
      <c r="E410" s="117">
        <f t="shared" si="13"/>
        <v>-4.1204674857640399E-4</v>
      </c>
      <c r="F410" s="91"/>
    </row>
    <row r="411" spans="1:6" x14ac:dyDescent="0.35">
      <c r="A411" s="115">
        <v>42822</v>
      </c>
      <c r="B411" s="110">
        <v>58.48</v>
      </c>
      <c r="C411" s="111">
        <f t="shared" si="12"/>
        <v>3.0874785591766675E-3</v>
      </c>
      <c r="D411" s="116">
        <v>1067.8399999999999</v>
      </c>
      <c r="E411" s="117">
        <f t="shared" si="13"/>
        <v>5.0353415090964703E-3</v>
      </c>
      <c r="F411" s="91"/>
    </row>
    <row r="412" spans="1:6" x14ac:dyDescent="0.35">
      <c r="A412" s="115">
        <v>42821</v>
      </c>
      <c r="B412" s="110">
        <v>58.3</v>
      </c>
      <c r="C412" s="111">
        <f t="shared" si="12"/>
        <v>-6.1370610296624523E-3</v>
      </c>
      <c r="D412" s="116">
        <v>1062.49</v>
      </c>
      <c r="E412" s="117">
        <f t="shared" si="13"/>
        <v>-4.1334708032618626E-3</v>
      </c>
      <c r="F412" s="91"/>
    </row>
    <row r="413" spans="1:6" x14ac:dyDescent="0.35">
      <c r="A413" s="115">
        <v>42818</v>
      </c>
      <c r="B413" s="110">
        <v>58.66</v>
      </c>
      <c r="C413" s="111">
        <f t="shared" si="12"/>
        <v>6.8236096895256144E-4</v>
      </c>
      <c r="D413" s="116">
        <v>1066.9000000000001</v>
      </c>
      <c r="E413" s="117">
        <f t="shared" si="13"/>
        <v>2.2263346265489169E-3</v>
      </c>
      <c r="F413" s="91"/>
    </row>
    <row r="414" spans="1:6" x14ac:dyDescent="0.35">
      <c r="A414" s="115">
        <v>42817</v>
      </c>
      <c r="B414" s="110">
        <v>58.62</v>
      </c>
      <c r="C414" s="111">
        <f t="shared" si="12"/>
        <v>3.7671232876712135E-3</v>
      </c>
      <c r="D414" s="116">
        <v>1064.53</v>
      </c>
      <c r="E414" s="117">
        <f t="shared" si="13"/>
        <v>9.7031205539220514E-3</v>
      </c>
      <c r="F414" s="91"/>
    </row>
    <row r="415" spans="1:6" x14ac:dyDescent="0.35">
      <c r="A415" s="115">
        <v>42816</v>
      </c>
      <c r="B415" s="110">
        <v>58.4</v>
      </c>
      <c r="C415" s="111">
        <f t="shared" si="12"/>
        <v>-1.1175076193701382E-2</v>
      </c>
      <c r="D415" s="116">
        <v>1054.3</v>
      </c>
      <c r="E415" s="117">
        <f t="shared" si="13"/>
        <v>-6.4271712907116411E-3</v>
      </c>
      <c r="F415" s="91"/>
    </row>
    <row r="416" spans="1:6" x14ac:dyDescent="0.35">
      <c r="A416" s="115">
        <v>42815</v>
      </c>
      <c r="B416" s="110">
        <v>59.06</v>
      </c>
      <c r="C416" s="111">
        <f t="shared" si="12"/>
        <v>-2.0888594164456202E-2</v>
      </c>
      <c r="D416" s="116">
        <v>1061.1199999999999</v>
      </c>
      <c r="E416" s="117">
        <f t="shared" si="13"/>
        <v>-1.3315480175556203E-2</v>
      </c>
      <c r="F416" s="91"/>
    </row>
    <row r="417" spans="1:6" x14ac:dyDescent="0.35">
      <c r="A417" s="115">
        <v>42814</v>
      </c>
      <c r="B417" s="110">
        <v>60.32</v>
      </c>
      <c r="C417" s="111">
        <f t="shared" si="12"/>
        <v>6.3396730063397157E-3</v>
      </c>
      <c r="D417" s="116">
        <v>1075.44</v>
      </c>
      <c r="E417" s="117">
        <f t="shared" si="13"/>
        <v>-1.766406664002069E-4</v>
      </c>
      <c r="F417" s="91"/>
    </row>
    <row r="418" spans="1:6" x14ac:dyDescent="0.35">
      <c r="A418" s="115">
        <v>42811</v>
      </c>
      <c r="B418" s="110">
        <v>59.94</v>
      </c>
      <c r="C418" s="111">
        <f t="shared" si="12"/>
        <v>7.3949579831932392E-3</v>
      </c>
      <c r="D418" s="116">
        <v>1075.6300000000001</v>
      </c>
      <c r="E418" s="117">
        <f t="shared" si="13"/>
        <v>-2.2077717275348855E-3</v>
      </c>
      <c r="F418" s="91"/>
    </row>
    <row r="419" spans="1:6" x14ac:dyDescent="0.35">
      <c r="A419" s="115">
        <v>42810</v>
      </c>
      <c r="B419" s="110">
        <v>59.5</v>
      </c>
      <c r="C419" s="111">
        <f t="shared" si="12"/>
        <v>1.605191256830597E-2</v>
      </c>
      <c r="D419" s="116">
        <v>1078.01</v>
      </c>
      <c r="E419" s="117">
        <f t="shared" si="13"/>
        <v>4.6223381948651381E-3</v>
      </c>
      <c r="F419" s="91"/>
    </row>
    <row r="420" spans="1:6" x14ac:dyDescent="0.35">
      <c r="A420" s="115">
        <v>42809</v>
      </c>
      <c r="B420" s="110">
        <v>58.56</v>
      </c>
      <c r="C420" s="111">
        <f t="shared" si="12"/>
        <v>-1.6789791806581598E-2</v>
      </c>
      <c r="D420" s="116">
        <v>1073.05</v>
      </c>
      <c r="E420" s="117">
        <f t="shared" si="13"/>
        <v>1.6148303028040345E-3</v>
      </c>
      <c r="F420" s="91"/>
    </row>
    <row r="421" spans="1:6" x14ac:dyDescent="0.35">
      <c r="A421" s="115">
        <v>42808</v>
      </c>
      <c r="B421" s="110">
        <v>59.56</v>
      </c>
      <c r="C421" s="111">
        <f t="shared" si="12"/>
        <v>2.3367697594501708E-2</v>
      </c>
      <c r="D421" s="116">
        <v>1071.32</v>
      </c>
      <c r="E421" s="117">
        <f t="shared" si="13"/>
        <v>1.2149305620455268E-3</v>
      </c>
      <c r="F421" s="91"/>
    </row>
    <row r="422" spans="1:6" x14ac:dyDescent="0.35">
      <c r="A422" s="115">
        <v>42807</v>
      </c>
      <c r="B422" s="110">
        <v>58.2</v>
      </c>
      <c r="C422" s="111">
        <f t="shared" si="12"/>
        <v>3.9657020364415971E-2</v>
      </c>
      <c r="D422" s="116">
        <v>1070.02</v>
      </c>
      <c r="E422" s="117">
        <f t="shared" si="13"/>
        <v>4.2138654003172219E-3</v>
      </c>
      <c r="F422" s="91"/>
    </row>
    <row r="423" spans="1:6" x14ac:dyDescent="0.35">
      <c r="A423" s="115">
        <v>42804</v>
      </c>
      <c r="B423" s="110">
        <v>55.98</v>
      </c>
      <c r="C423" s="111">
        <f t="shared" si="12"/>
        <v>5.0269299820465711E-3</v>
      </c>
      <c r="D423" s="116">
        <v>1065.53</v>
      </c>
      <c r="E423" s="117">
        <f t="shared" si="13"/>
        <v>8.9386321241561369E-3</v>
      </c>
      <c r="F423" s="91"/>
    </row>
    <row r="424" spans="1:6" x14ac:dyDescent="0.35">
      <c r="A424" s="115">
        <v>42803</v>
      </c>
      <c r="B424" s="110">
        <v>55.7</v>
      </c>
      <c r="C424" s="111">
        <f t="shared" si="12"/>
        <v>-3.9341917024320249E-3</v>
      </c>
      <c r="D424" s="116">
        <v>1056.0899999999999</v>
      </c>
      <c r="E424" s="117">
        <f t="shared" si="13"/>
        <v>-1.2672233623030795E-3</v>
      </c>
      <c r="F424" s="91"/>
    </row>
    <row r="425" spans="1:6" x14ac:dyDescent="0.35">
      <c r="A425" s="115">
        <v>42802</v>
      </c>
      <c r="B425" s="110">
        <v>55.92</v>
      </c>
      <c r="C425" s="111">
        <f t="shared" si="12"/>
        <v>1.7914725904693912E-3</v>
      </c>
      <c r="D425" s="116">
        <v>1057.43</v>
      </c>
      <c r="E425" s="117">
        <f t="shared" si="13"/>
        <v>8.8973866293107792E-4</v>
      </c>
      <c r="F425" s="91"/>
    </row>
    <row r="426" spans="1:6" x14ac:dyDescent="0.35">
      <c r="A426" s="115">
        <v>42801</v>
      </c>
      <c r="B426" s="110">
        <v>55.82</v>
      </c>
      <c r="C426" s="111">
        <f t="shared" si="12"/>
        <v>-1.8980667838312801E-2</v>
      </c>
      <c r="D426" s="116">
        <v>1056.49</v>
      </c>
      <c r="E426" s="117">
        <f t="shared" si="13"/>
        <v>-5.1414850040021054E-3</v>
      </c>
      <c r="F426" s="91"/>
    </row>
    <row r="427" spans="1:6" x14ac:dyDescent="0.35">
      <c r="A427" s="115">
        <v>42800</v>
      </c>
      <c r="B427" s="110">
        <v>56.9</v>
      </c>
      <c r="C427" s="111">
        <f t="shared" si="12"/>
        <v>-1.1809656130600898E-2</v>
      </c>
      <c r="D427" s="116">
        <v>1061.95</v>
      </c>
      <c r="E427" s="117">
        <f t="shared" si="13"/>
        <v>-4.2756279828599312E-3</v>
      </c>
      <c r="F427" s="91"/>
    </row>
    <row r="428" spans="1:6" x14ac:dyDescent="0.35">
      <c r="A428" s="115">
        <v>42797</v>
      </c>
      <c r="B428" s="110">
        <v>57.58</v>
      </c>
      <c r="C428" s="111">
        <f t="shared" si="12"/>
        <v>-3.4614053305642581E-3</v>
      </c>
      <c r="D428" s="116">
        <v>1066.51</v>
      </c>
      <c r="E428" s="117">
        <f t="shared" si="13"/>
        <v>-5.7519483909461095E-3</v>
      </c>
      <c r="F428" s="91"/>
    </row>
    <row r="429" spans="1:6" x14ac:dyDescent="0.35">
      <c r="A429" s="115">
        <v>42796</v>
      </c>
      <c r="B429" s="110">
        <v>57.78</v>
      </c>
      <c r="C429" s="111">
        <f t="shared" si="12"/>
        <v>3.124999999999995E-3</v>
      </c>
      <c r="D429" s="116">
        <v>1072.68</v>
      </c>
      <c r="E429" s="117">
        <f t="shared" si="13"/>
        <v>3.2639206214517589E-4</v>
      </c>
      <c r="F429" s="91"/>
    </row>
    <row r="430" spans="1:6" x14ac:dyDescent="0.35">
      <c r="A430" s="115">
        <v>42795</v>
      </c>
      <c r="B430" s="110">
        <v>57.6</v>
      </c>
      <c r="C430" s="111">
        <f t="shared" si="12"/>
        <v>1.9108280254777038E-2</v>
      </c>
      <c r="D430" s="116">
        <v>1072.33</v>
      </c>
      <c r="E430" s="117">
        <f t="shared" si="13"/>
        <v>1.1317231427951676E-2</v>
      </c>
      <c r="F430" s="91"/>
    </row>
    <row r="431" spans="1:6" x14ac:dyDescent="0.35">
      <c r="A431" s="115">
        <v>42794</v>
      </c>
      <c r="B431" s="110">
        <v>56.52</v>
      </c>
      <c r="C431" s="111">
        <f t="shared" si="12"/>
        <v>-4.9295774647886278E-3</v>
      </c>
      <c r="D431" s="116">
        <v>1060.33</v>
      </c>
      <c r="E431" s="117">
        <f t="shared" si="13"/>
        <v>5.7562374966962969E-4</v>
      </c>
      <c r="F431" s="91"/>
    </row>
    <row r="432" spans="1:6" x14ac:dyDescent="0.35">
      <c r="A432" s="115">
        <v>42793</v>
      </c>
      <c r="B432" s="110">
        <v>56.8</v>
      </c>
      <c r="C432" s="111">
        <f t="shared" si="12"/>
        <v>1.356174161313344E-2</v>
      </c>
      <c r="D432" s="116">
        <v>1059.72</v>
      </c>
      <c r="E432" s="117">
        <f t="shared" si="13"/>
        <v>-1.2817129716891282E-3</v>
      </c>
      <c r="F432" s="91"/>
    </row>
    <row r="433" spans="1:6" x14ac:dyDescent="0.35">
      <c r="A433" s="115">
        <v>42790</v>
      </c>
      <c r="B433" s="110">
        <v>56.04</v>
      </c>
      <c r="C433" s="111">
        <f t="shared" si="12"/>
        <v>-2.8769497400346684E-2</v>
      </c>
      <c r="D433" s="116">
        <v>1061.08</v>
      </c>
      <c r="E433" s="117">
        <f t="shared" si="13"/>
        <v>-1.0583441343491077E-2</v>
      </c>
      <c r="F433" s="91"/>
    </row>
    <row r="434" spans="1:6" x14ac:dyDescent="0.35">
      <c r="A434" s="115">
        <v>42789</v>
      </c>
      <c r="B434" s="110">
        <v>57.7</v>
      </c>
      <c r="C434" s="111">
        <f t="shared" si="12"/>
        <v>1.6202888340965158E-2</v>
      </c>
      <c r="D434" s="116">
        <v>1072.43</v>
      </c>
      <c r="E434" s="117">
        <f t="shared" si="13"/>
        <v>-2.1307875539675111E-3</v>
      </c>
      <c r="F434" s="91"/>
    </row>
    <row r="435" spans="1:6" x14ac:dyDescent="0.35">
      <c r="A435" s="115">
        <v>42788</v>
      </c>
      <c r="B435" s="110">
        <v>56.78</v>
      </c>
      <c r="C435" s="111">
        <f t="shared" si="12"/>
        <v>3.1802120141342705E-3</v>
      </c>
      <c r="D435" s="116">
        <v>1074.72</v>
      </c>
      <c r="E435" s="117">
        <f t="shared" si="13"/>
        <v>-1.9872592537561735E-3</v>
      </c>
      <c r="F435" s="91"/>
    </row>
    <row r="436" spans="1:6" x14ac:dyDescent="0.35">
      <c r="A436" s="115">
        <v>42787</v>
      </c>
      <c r="B436" s="110">
        <v>56.6</v>
      </c>
      <c r="C436" s="111">
        <f t="shared" si="12"/>
        <v>2.1246458923513552E-3</v>
      </c>
      <c r="D436" s="116">
        <v>1076.8599999999999</v>
      </c>
      <c r="E436" s="117">
        <f t="shared" si="13"/>
        <v>8.4658463036841082E-3</v>
      </c>
      <c r="F436" s="91"/>
    </row>
    <row r="437" spans="1:6" x14ac:dyDescent="0.35">
      <c r="A437" s="115">
        <v>42786</v>
      </c>
      <c r="B437" s="110">
        <v>56.48</v>
      </c>
      <c r="C437" s="111">
        <f t="shared" si="12"/>
        <v>-4.2313117066290901E-3</v>
      </c>
      <c r="D437" s="116">
        <v>1067.82</v>
      </c>
      <c r="E437" s="117">
        <f t="shared" si="13"/>
        <v>-4.2336528777648964E-3</v>
      </c>
      <c r="F437" s="91"/>
    </row>
    <row r="438" spans="1:6" x14ac:dyDescent="0.35">
      <c r="A438" s="115">
        <v>42783</v>
      </c>
      <c r="B438" s="110">
        <v>56.72</v>
      </c>
      <c r="C438" s="111">
        <f t="shared" si="12"/>
        <v>-2.1731631597102417E-2</v>
      </c>
      <c r="D438" s="116">
        <v>1072.3599999999999</v>
      </c>
      <c r="E438" s="117">
        <f t="shared" si="13"/>
        <v>-4.1325767777045585E-3</v>
      </c>
      <c r="F438" s="91"/>
    </row>
    <row r="439" spans="1:6" x14ac:dyDescent="0.35">
      <c r="A439" s="115">
        <v>42782</v>
      </c>
      <c r="B439" s="110">
        <v>57.98</v>
      </c>
      <c r="C439" s="111">
        <f t="shared" si="12"/>
        <v>-1.4280856851411143E-2</v>
      </c>
      <c r="D439" s="116">
        <v>1076.81</v>
      </c>
      <c r="E439" s="117">
        <f t="shared" si="13"/>
        <v>1.8794369132574566E-3</v>
      </c>
      <c r="F439" s="91"/>
    </row>
    <row r="440" spans="1:6" x14ac:dyDescent="0.35">
      <c r="A440" s="115">
        <v>42781</v>
      </c>
      <c r="B440" s="110">
        <v>58.82</v>
      </c>
      <c r="C440" s="111">
        <f t="shared" si="12"/>
        <v>-2.1297836938435958E-2</v>
      </c>
      <c r="D440" s="116">
        <v>1074.79</v>
      </c>
      <c r="E440" s="117">
        <f t="shared" si="13"/>
        <v>3.0704619692020194E-3</v>
      </c>
      <c r="F440" s="91"/>
    </row>
    <row r="441" spans="1:6" x14ac:dyDescent="0.35">
      <c r="A441" s="115">
        <v>42780</v>
      </c>
      <c r="B441" s="110">
        <v>60.1</v>
      </c>
      <c r="C441" s="111">
        <f t="shared" si="12"/>
        <v>-7.9234070650379147E-3</v>
      </c>
      <c r="D441" s="116">
        <v>1071.5</v>
      </c>
      <c r="E441" s="117">
        <f t="shared" si="13"/>
        <v>-7.4656115268974078E-5</v>
      </c>
      <c r="F441" s="91"/>
    </row>
    <row r="442" spans="1:6" x14ac:dyDescent="0.35">
      <c r="A442" s="115">
        <v>42779</v>
      </c>
      <c r="B442" s="110">
        <v>60.58</v>
      </c>
      <c r="C442" s="111">
        <f t="shared" si="12"/>
        <v>-8.8350785340314004E-3</v>
      </c>
      <c r="D442" s="116">
        <v>1071.58</v>
      </c>
      <c r="E442" s="117">
        <f t="shared" si="13"/>
        <v>5.3193984482740988E-3</v>
      </c>
      <c r="F442" s="91"/>
    </row>
    <row r="443" spans="1:6" x14ac:dyDescent="0.35">
      <c r="A443" s="115">
        <v>42776</v>
      </c>
      <c r="B443" s="110">
        <v>61.12</v>
      </c>
      <c r="C443" s="111">
        <f t="shared" si="12"/>
        <v>5.9249506254114457E-3</v>
      </c>
      <c r="D443" s="116">
        <v>1065.9100000000001</v>
      </c>
      <c r="E443" s="117">
        <f t="shared" si="13"/>
        <v>4.6845250438290829E-3</v>
      </c>
      <c r="F443" s="91"/>
    </row>
    <row r="444" spans="1:6" x14ac:dyDescent="0.35">
      <c r="A444" s="115">
        <v>42775</v>
      </c>
      <c r="B444" s="110">
        <v>60.76</v>
      </c>
      <c r="C444" s="111">
        <f t="shared" si="12"/>
        <v>2.6402640264025839E-3</v>
      </c>
      <c r="D444" s="116">
        <v>1060.94</v>
      </c>
      <c r="E444" s="117">
        <f t="shared" si="13"/>
        <v>1.5350751268063893E-2</v>
      </c>
      <c r="F444" s="91"/>
    </row>
    <row r="445" spans="1:6" x14ac:dyDescent="0.35">
      <c r="A445" s="115">
        <v>42774</v>
      </c>
      <c r="B445" s="110">
        <v>60.6</v>
      </c>
      <c r="C445" s="111">
        <f t="shared" si="12"/>
        <v>-6.5573770491803044E-3</v>
      </c>
      <c r="D445" s="116">
        <v>1044.9000000000001</v>
      </c>
      <c r="E445" s="117">
        <f t="shared" si="13"/>
        <v>-7.1076987399988764E-3</v>
      </c>
      <c r="F445" s="91"/>
    </row>
    <row r="446" spans="1:6" x14ac:dyDescent="0.35">
      <c r="A446" s="115">
        <v>42773</v>
      </c>
      <c r="B446" s="110">
        <v>61</v>
      </c>
      <c r="C446" s="111">
        <f t="shared" si="12"/>
        <v>8.5978835978836494E-3</v>
      </c>
      <c r="D446" s="116">
        <v>1052.3800000000001</v>
      </c>
      <c r="E446" s="117">
        <f t="shared" si="13"/>
        <v>-1.3190734220938846E-3</v>
      </c>
      <c r="F446" s="91"/>
    </row>
    <row r="447" spans="1:6" x14ac:dyDescent="0.35">
      <c r="A447" s="115">
        <v>42772</v>
      </c>
      <c r="B447" s="110">
        <v>60.48</v>
      </c>
      <c r="C447" s="111">
        <f t="shared" si="12"/>
        <v>-4.6082949308755951E-3</v>
      </c>
      <c r="D447" s="116">
        <v>1053.77</v>
      </c>
      <c r="E447" s="117">
        <f t="shared" si="13"/>
        <v>-6.6177094429623034E-3</v>
      </c>
      <c r="F447" s="91"/>
    </row>
    <row r="448" spans="1:6" x14ac:dyDescent="0.35">
      <c r="A448" s="115">
        <v>42769</v>
      </c>
      <c r="B448" s="110">
        <v>60.76</v>
      </c>
      <c r="C448" s="111">
        <f t="shared" si="12"/>
        <v>-1.4596172559195566E-2</v>
      </c>
      <c r="D448" s="116">
        <v>1060.79</v>
      </c>
      <c r="E448" s="117">
        <f t="shared" si="13"/>
        <v>5.0213644847416404E-3</v>
      </c>
      <c r="F448" s="91"/>
    </row>
    <row r="449" spans="1:6" x14ac:dyDescent="0.35">
      <c r="A449" s="115">
        <v>42768</v>
      </c>
      <c r="B449" s="110">
        <v>61.66</v>
      </c>
      <c r="C449" s="111">
        <f t="shared" si="12"/>
        <v>-2.1269841269841324E-2</v>
      </c>
      <c r="D449" s="116">
        <v>1055.49</v>
      </c>
      <c r="E449" s="117">
        <f t="shared" si="13"/>
        <v>-5.315088631930206E-3</v>
      </c>
      <c r="F449" s="91"/>
    </row>
    <row r="450" spans="1:6" x14ac:dyDescent="0.35">
      <c r="A450" s="115">
        <v>42767</v>
      </c>
      <c r="B450" s="110">
        <v>63</v>
      </c>
      <c r="C450" s="111">
        <f t="shared" si="12"/>
        <v>6.9609507640067944E-2</v>
      </c>
      <c r="D450" s="116">
        <v>1061.1300000000001</v>
      </c>
      <c r="E450" s="117">
        <f t="shared" si="13"/>
        <v>1.1023667060482644E-2</v>
      </c>
      <c r="F450" s="91"/>
    </row>
    <row r="451" spans="1:6" x14ac:dyDescent="0.35">
      <c r="A451" s="115">
        <v>42766</v>
      </c>
      <c r="B451" s="110">
        <v>58.9</v>
      </c>
      <c r="C451" s="111">
        <f t="shared" si="12"/>
        <v>-1.1413225914736484E-2</v>
      </c>
      <c r="D451" s="116">
        <v>1049.56</v>
      </c>
      <c r="E451" s="117">
        <f t="shared" si="13"/>
        <v>1.345227305251972E-3</v>
      </c>
      <c r="F451" s="91"/>
    </row>
    <row r="452" spans="1:6" x14ac:dyDescent="0.35">
      <c r="A452" s="115">
        <v>42765</v>
      </c>
      <c r="B452" s="110">
        <v>59.58</v>
      </c>
      <c r="C452" s="111">
        <f t="shared" ref="C452:C479" si="14">(B452-B453)/B453</f>
        <v>-6.0060060060059964E-3</v>
      </c>
      <c r="D452" s="116">
        <v>1048.1500000000001</v>
      </c>
      <c r="E452" s="117">
        <f t="shared" ref="E452:E479" si="15">(D452-D453)/D453</f>
        <v>-4.2465467120136428E-3</v>
      </c>
      <c r="F452" s="91"/>
    </row>
    <row r="453" spans="1:6" x14ac:dyDescent="0.35">
      <c r="A453" s="115">
        <v>42762</v>
      </c>
      <c r="B453" s="110">
        <v>59.94</v>
      </c>
      <c r="C453" s="111">
        <f t="shared" si="14"/>
        <v>-1.4144736842105255E-2</v>
      </c>
      <c r="D453" s="116">
        <v>1052.6199999999999</v>
      </c>
      <c r="E453" s="117">
        <f t="shared" si="15"/>
        <v>7.5714791664671099E-3</v>
      </c>
      <c r="F453" s="91"/>
    </row>
    <row r="454" spans="1:6" x14ac:dyDescent="0.35">
      <c r="A454" s="115">
        <v>42761</v>
      </c>
      <c r="B454" s="110">
        <v>60.8</v>
      </c>
      <c r="C454" s="111">
        <f t="shared" si="14"/>
        <v>6.6225165562913673E-3</v>
      </c>
      <c r="D454" s="116">
        <v>1044.71</v>
      </c>
      <c r="E454" s="117">
        <f t="shared" si="15"/>
        <v>5.6505332871280645E-3</v>
      </c>
      <c r="F454" s="91"/>
    </row>
    <row r="455" spans="1:6" x14ac:dyDescent="0.35">
      <c r="A455" s="115">
        <v>42760</v>
      </c>
      <c r="B455" s="110">
        <v>60.4</v>
      </c>
      <c r="C455" s="111">
        <f t="shared" si="14"/>
        <v>-7.8843626806833766E-3</v>
      </c>
      <c r="D455" s="116">
        <v>1038.8399999999999</v>
      </c>
      <c r="E455" s="117">
        <f t="shared" si="15"/>
        <v>1.3541991882609938E-2</v>
      </c>
      <c r="F455" s="91"/>
    </row>
    <row r="456" spans="1:6" x14ac:dyDescent="0.35">
      <c r="A456" s="115">
        <v>42759</v>
      </c>
      <c r="B456" s="110">
        <v>60.88</v>
      </c>
      <c r="C456" s="111">
        <f t="shared" si="14"/>
        <v>-1.9672131147540563E-3</v>
      </c>
      <c r="D456" s="116">
        <v>1024.96</v>
      </c>
      <c r="E456" s="117">
        <f t="shared" si="15"/>
        <v>-1.2861986982109525E-3</v>
      </c>
      <c r="F456" s="91"/>
    </row>
    <row r="457" spans="1:6" x14ac:dyDescent="0.35">
      <c r="A457" s="115">
        <v>42758</v>
      </c>
      <c r="B457" s="110">
        <v>61</v>
      </c>
      <c r="C457" s="111">
        <f t="shared" si="14"/>
        <v>-1.8977163074943706E-2</v>
      </c>
      <c r="D457" s="116">
        <v>1026.28</v>
      </c>
      <c r="E457" s="117">
        <f t="shared" si="15"/>
        <v>-6.9763616483952788E-3</v>
      </c>
      <c r="F457" s="91"/>
    </row>
    <row r="458" spans="1:6" x14ac:dyDescent="0.35">
      <c r="A458" s="115">
        <v>42755</v>
      </c>
      <c r="B458" s="110">
        <v>62.18</v>
      </c>
      <c r="C458" s="111">
        <f t="shared" si="14"/>
        <v>2.9032258064516083E-3</v>
      </c>
      <c r="D458" s="116">
        <v>1033.49</v>
      </c>
      <c r="E458" s="117">
        <f t="shared" si="15"/>
        <v>-9.6758587324537062E-6</v>
      </c>
      <c r="F458" s="91"/>
    </row>
    <row r="459" spans="1:6" x14ac:dyDescent="0.35">
      <c r="A459" s="115">
        <v>42754</v>
      </c>
      <c r="B459" s="110">
        <v>62</v>
      </c>
      <c r="C459" s="111">
        <f t="shared" si="14"/>
        <v>-6.0916960564283834E-3</v>
      </c>
      <c r="D459" s="116">
        <v>1033.5</v>
      </c>
      <c r="E459" s="117">
        <f t="shared" si="15"/>
        <v>3.0572135682050672E-3</v>
      </c>
      <c r="F459" s="91"/>
    </row>
    <row r="460" spans="1:6" x14ac:dyDescent="0.35">
      <c r="A460" s="115">
        <v>42753</v>
      </c>
      <c r="B460" s="110">
        <v>62.38</v>
      </c>
      <c r="C460" s="111">
        <f t="shared" si="14"/>
        <v>3.1074380165289298E-2</v>
      </c>
      <c r="D460" s="116">
        <v>1030.3499999999999</v>
      </c>
      <c r="E460" s="117">
        <f t="shared" si="15"/>
        <v>-3.0961250060471631E-3</v>
      </c>
      <c r="F460" s="91"/>
    </row>
    <row r="461" spans="1:6" x14ac:dyDescent="0.35">
      <c r="A461" s="115">
        <v>42752</v>
      </c>
      <c r="B461" s="110">
        <v>60.5</v>
      </c>
      <c r="C461" s="111">
        <f t="shared" si="14"/>
        <v>3.3167495854063492E-3</v>
      </c>
      <c r="D461" s="116">
        <v>1033.55</v>
      </c>
      <c r="E461" s="117">
        <f t="shared" si="15"/>
        <v>-4.5651985476119475E-3</v>
      </c>
      <c r="F461" s="91"/>
    </row>
    <row r="462" spans="1:6" x14ac:dyDescent="0.35">
      <c r="A462" s="115">
        <v>42751</v>
      </c>
      <c r="B462" s="110">
        <v>60.3</v>
      </c>
      <c r="C462" s="111">
        <f t="shared" si="14"/>
        <v>7.6871657754009649E-3</v>
      </c>
      <c r="D462" s="116">
        <v>1038.29</v>
      </c>
      <c r="E462" s="117">
        <f t="shared" si="15"/>
        <v>-1.3369498307172398E-3</v>
      </c>
      <c r="F462" s="91"/>
    </row>
    <row r="463" spans="1:6" x14ac:dyDescent="0.35">
      <c r="A463" s="115">
        <v>42748</v>
      </c>
      <c r="B463" s="110">
        <v>59.84</v>
      </c>
      <c r="C463" s="111">
        <f t="shared" si="14"/>
        <v>1.9768234492160936E-2</v>
      </c>
      <c r="D463" s="116">
        <v>1039.68</v>
      </c>
      <c r="E463" s="117">
        <f t="shared" si="15"/>
        <v>1.4371432752817227E-2</v>
      </c>
      <c r="F463" s="91"/>
    </row>
    <row r="464" spans="1:6" x14ac:dyDescent="0.35">
      <c r="A464" s="115">
        <v>42747</v>
      </c>
      <c r="B464" s="110">
        <v>58.68</v>
      </c>
      <c r="C464" s="111">
        <f t="shared" si="14"/>
        <v>-5.4237288135593267E-3</v>
      </c>
      <c r="D464" s="116">
        <v>1024.95</v>
      </c>
      <c r="E464" s="117">
        <f t="shared" si="15"/>
        <v>-9.0111866340510088E-3</v>
      </c>
      <c r="F464" s="91"/>
    </row>
    <row r="465" spans="1:6" x14ac:dyDescent="0.35">
      <c r="A465" s="115">
        <v>42746</v>
      </c>
      <c r="B465" s="110">
        <v>59</v>
      </c>
      <c r="C465" s="111">
        <f t="shared" si="14"/>
        <v>1.0179843909060447E-3</v>
      </c>
      <c r="D465" s="116">
        <v>1034.27</v>
      </c>
      <c r="E465" s="117">
        <f t="shared" si="15"/>
        <v>7.7657604988794968E-3</v>
      </c>
      <c r="F465" s="91"/>
    </row>
    <row r="466" spans="1:6" x14ac:dyDescent="0.35">
      <c r="A466" s="115">
        <v>42745</v>
      </c>
      <c r="B466" s="110">
        <v>58.94</v>
      </c>
      <c r="C466" s="111">
        <f t="shared" si="14"/>
        <v>-4.391891891891978E-3</v>
      </c>
      <c r="D466" s="116">
        <v>1026.3</v>
      </c>
      <c r="E466" s="117">
        <f t="shared" si="15"/>
        <v>-5.0412021328163307E-3</v>
      </c>
      <c r="F466" s="91"/>
    </row>
    <row r="467" spans="1:6" x14ac:dyDescent="0.35">
      <c r="A467" s="115">
        <v>42744</v>
      </c>
      <c r="B467" s="110">
        <v>59.2</v>
      </c>
      <c r="C467" s="111">
        <f t="shared" si="14"/>
        <v>-9.3708165997321811E-3</v>
      </c>
      <c r="D467" s="116">
        <v>1031.5</v>
      </c>
      <c r="E467" s="117">
        <f t="shared" si="15"/>
        <v>-5.8693703678716243E-3</v>
      </c>
      <c r="F467" s="91"/>
    </row>
    <row r="468" spans="1:6" x14ac:dyDescent="0.35">
      <c r="A468" s="115">
        <v>42741</v>
      </c>
      <c r="B468" s="110">
        <v>59.76</v>
      </c>
      <c r="C468" s="111">
        <f t="shared" si="14"/>
        <v>3.0344827586206862E-2</v>
      </c>
      <c r="D468" s="116">
        <v>1037.5899999999999</v>
      </c>
      <c r="E468" s="117">
        <f t="shared" si="15"/>
        <v>2.5121015661986193E-3</v>
      </c>
      <c r="F468" s="91"/>
    </row>
    <row r="469" spans="1:6" x14ac:dyDescent="0.35">
      <c r="A469" s="115">
        <v>42740</v>
      </c>
      <c r="B469" s="110">
        <v>58</v>
      </c>
      <c r="C469" s="111">
        <f t="shared" si="14"/>
        <v>1.5050752537626871E-2</v>
      </c>
      <c r="D469" s="116">
        <v>1034.99</v>
      </c>
      <c r="E469" s="117">
        <f t="shared" si="15"/>
        <v>8.9785334087231529E-3</v>
      </c>
      <c r="F469" s="91"/>
    </row>
    <row r="470" spans="1:6" x14ac:dyDescent="0.35">
      <c r="A470" s="115">
        <v>42739</v>
      </c>
      <c r="B470" s="110">
        <v>57.14</v>
      </c>
      <c r="C470" s="111">
        <f t="shared" si="14"/>
        <v>1.6725978647686792E-2</v>
      </c>
      <c r="D470" s="116">
        <v>1025.78</v>
      </c>
      <c r="E470" s="117">
        <f t="shared" si="15"/>
        <v>-4.9568819175664974E-3</v>
      </c>
      <c r="F470" s="91"/>
    </row>
    <row r="471" spans="1:6" x14ac:dyDescent="0.35">
      <c r="A471" s="115">
        <v>42738</v>
      </c>
      <c r="B471" s="110">
        <v>56.2</v>
      </c>
      <c r="C471" s="111">
        <f t="shared" si="14"/>
        <v>-1.748251748251748E-2</v>
      </c>
      <c r="D471" s="116">
        <v>1030.8900000000001</v>
      </c>
      <c r="E471" s="117">
        <f t="shared" si="15"/>
        <v>-3.0366623792345221E-3</v>
      </c>
      <c r="F471" s="91"/>
    </row>
    <row r="472" spans="1:6" x14ac:dyDescent="0.35">
      <c r="A472" s="115">
        <v>42737</v>
      </c>
      <c r="B472" s="110">
        <v>57.2</v>
      </c>
      <c r="C472" s="111">
        <f t="shared" si="14"/>
        <v>8.8183421516754845E-3</v>
      </c>
      <c r="D472" s="116">
        <v>1034.03</v>
      </c>
      <c r="E472" s="117">
        <f t="shared" si="15"/>
        <v>1.7866283419301469E-2</v>
      </c>
      <c r="F472" s="91"/>
    </row>
    <row r="473" spans="1:6" x14ac:dyDescent="0.35">
      <c r="A473" s="115">
        <v>42734</v>
      </c>
      <c r="B473" s="110">
        <v>56.7</v>
      </c>
      <c r="C473" s="111">
        <f t="shared" si="14"/>
        <v>-8.7412587412587402E-3</v>
      </c>
      <c r="D473" s="116">
        <v>1015.88</v>
      </c>
      <c r="E473" s="117">
        <f t="shared" si="15"/>
        <v>-7.9670302648797474E-4</v>
      </c>
      <c r="F473" s="91"/>
    </row>
    <row r="474" spans="1:6" x14ac:dyDescent="0.35">
      <c r="A474" s="115">
        <v>42733</v>
      </c>
      <c r="B474" s="110">
        <v>57.2</v>
      </c>
      <c r="C474" s="111">
        <f t="shared" si="14"/>
        <v>1.5985790408525855E-2</v>
      </c>
      <c r="D474" s="116">
        <v>1016.69</v>
      </c>
      <c r="E474" s="117">
        <f t="shared" si="15"/>
        <v>3.8309258399898396E-3</v>
      </c>
      <c r="F474" s="91"/>
    </row>
    <row r="475" spans="1:6" x14ac:dyDescent="0.35">
      <c r="A475" s="115">
        <v>42732</v>
      </c>
      <c r="B475" s="110">
        <v>56.3</v>
      </c>
      <c r="C475" s="111">
        <f t="shared" si="14"/>
        <v>-1.5734265734265833E-2</v>
      </c>
      <c r="D475" s="116">
        <v>1012.81</v>
      </c>
      <c r="E475" s="117">
        <f t="shared" si="15"/>
        <v>1.0476896466517869E-3</v>
      </c>
      <c r="F475" s="91"/>
    </row>
    <row r="476" spans="1:6" x14ac:dyDescent="0.35">
      <c r="A476" s="115">
        <v>42731</v>
      </c>
      <c r="B476" s="110">
        <v>57.2</v>
      </c>
      <c r="C476" s="111">
        <f t="shared" si="14"/>
        <v>8.8183421516754845E-3</v>
      </c>
      <c r="D476" s="116">
        <v>1011.75</v>
      </c>
      <c r="E476" s="117">
        <f t="shared" si="15"/>
        <v>4.3479555674677582E-3</v>
      </c>
      <c r="F476" s="91"/>
    </row>
    <row r="477" spans="1:6" x14ac:dyDescent="0.35">
      <c r="A477" s="115">
        <v>42727</v>
      </c>
      <c r="B477" s="110">
        <v>56.7</v>
      </c>
      <c r="C477" s="111">
        <f t="shared" si="14"/>
        <v>-3.5149384885763751E-3</v>
      </c>
      <c r="D477" s="116">
        <v>1007.37</v>
      </c>
      <c r="E477" s="117">
        <f t="shared" si="15"/>
        <v>1.6306563391765049E-3</v>
      </c>
      <c r="F477" s="91"/>
    </row>
    <row r="478" spans="1:6" x14ac:dyDescent="0.35">
      <c r="A478" s="115">
        <v>42726</v>
      </c>
      <c r="B478" s="110">
        <v>56.9</v>
      </c>
      <c r="C478" s="111">
        <f t="shared" si="14"/>
        <v>1.6071428571428546E-2</v>
      </c>
      <c r="D478" s="116">
        <v>1005.73</v>
      </c>
      <c r="E478" s="117">
        <f t="shared" si="15"/>
        <v>2.7518270735914243E-3</v>
      </c>
      <c r="F478" s="91"/>
    </row>
    <row r="479" spans="1:6" x14ac:dyDescent="0.35">
      <c r="A479" s="115">
        <v>42725</v>
      </c>
      <c r="B479" s="110">
        <v>56</v>
      </c>
      <c r="C479" s="111">
        <f t="shared" si="14"/>
        <v>2.5641025641025616E-2</v>
      </c>
      <c r="D479" s="116">
        <v>1002.97</v>
      </c>
      <c r="E479" s="117">
        <f t="shared" si="15"/>
        <v>6.6846253616688897E-4</v>
      </c>
      <c r="F479" s="91"/>
    </row>
    <row r="480" spans="1:6" x14ac:dyDescent="0.35">
      <c r="A480" s="115">
        <v>42724</v>
      </c>
      <c r="B480" s="110">
        <v>54.6</v>
      </c>
      <c r="C480" s="111">
        <f>(B480-B481)/B481</f>
        <v>0</v>
      </c>
      <c r="D480" s="116">
        <v>1002.3</v>
      </c>
      <c r="E480" s="117">
        <f>(D480-D481)/D481</f>
        <v>2.5606657731009515E-3</v>
      </c>
      <c r="F480" s="91"/>
    </row>
    <row r="481" spans="1:6" x14ac:dyDescent="0.35">
      <c r="A481" s="115">
        <v>42723</v>
      </c>
      <c r="B481" s="110">
        <v>54.6</v>
      </c>
      <c r="C481" s="111"/>
      <c r="D481" s="121">
        <v>999.74</v>
      </c>
      <c r="E481" s="117"/>
      <c r="F481" s="91"/>
    </row>
    <row r="482" spans="1:6" x14ac:dyDescent="0.35">
      <c r="A482" s="89"/>
      <c r="B482" s="68"/>
      <c r="C482" s="90"/>
    </row>
    <row r="483" spans="1:6" x14ac:dyDescent="0.35">
      <c r="A483" s="89"/>
      <c r="B483" s="68"/>
      <c r="C483" s="90"/>
    </row>
    <row r="484" spans="1:6" x14ac:dyDescent="0.35">
      <c r="A484" s="89"/>
      <c r="B484" s="68"/>
      <c r="C484" s="90"/>
    </row>
    <row r="485" spans="1:6" x14ac:dyDescent="0.35">
      <c r="A485" s="89"/>
      <c r="B485" s="68"/>
      <c r="C485" s="90"/>
    </row>
    <row r="486" spans="1:6" x14ac:dyDescent="0.35">
      <c r="A486" s="89"/>
      <c r="B486" s="68"/>
      <c r="C486" s="90"/>
    </row>
    <row r="487" spans="1:6" x14ac:dyDescent="0.35">
      <c r="A487" s="89"/>
      <c r="B487" s="68"/>
      <c r="C487" s="90"/>
    </row>
    <row r="488" spans="1:6" x14ac:dyDescent="0.35">
      <c r="A488" s="89"/>
      <c r="B488" s="68"/>
      <c r="C488" s="90"/>
    </row>
    <row r="489" spans="1:6" x14ac:dyDescent="0.35">
      <c r="A489" s="89"/>
      <c r="B489" s="68"/>
      <c r="C489" s="90"/>
    </row>
    <row r="490" spans="1:6" x14ac:dyDescent="0.35">
      <c r="A490" s="89"/>
      <c r="B490" s="68"/>
      <c r="C490" s="90"/>
    </row>
    <row r="491" spans="1:6" x14ac:dyDescent="0.35">
      <c r="A491" s="89"/>
      <c r="B491" s="68"/>
      <c r="C491" s="90"/>
    </row>
    <row r="492" spans="1:6" x14ac:dyDescent="0.35">
      <c r="A492" s="89"/>
      <c r="B492" s="68"/>
      <c r="C492" s="90"/>
    </row>
    <row r="493" spans="1:6" x14ac:dyDescent="0.35">
      <c r="A493" s="89"/>
      <c r="B493" s="68"/>
      <c r="C493" s="90"/>
    </row>
    <row r="494" spans="1:6" x14ac:dyDescent="0.35">
      <c r="A494" s="89"/>
      <c r="B494" s="68"/>
      <c r="C494" s="90"/>
    </row>
    <row r="495" spans="1:6" x14ac:dyDescent="0.35">
      <c r="A495" s="89"/>
      <c r="B495" s="68"/>
      <c r="C495" s="90"/>
    </row>
    <row r="496" spans="1:6" x14ac:dyDescent="0.35">
      <c r="A496" s="89"/>
      <c r="B496" s="68"/>
      <c r="C496" s="90"/>
    </row>
    <row r="497" spans="1:3" x14ac:dyDescent="0.35">
      <c r="A497" s="89"/>
      <c r="B497" s="68"/>
      <c r="C497" s="90"/>
    </row>
    <row r="498" spans="1:3" x14ac:dyDescent="0.35">
      <c r="A498" s="89"/>
      <c r="B498" s="68"/>
      <c r="C498" s="90"/>
    </row>
    <row r="499" spans="1:3" x14ac:dyDescent="0.35">
      <c r="A499" s="89"/>
      <c r="B499" s="68"/>
      <c r="C499" s="90"/>
    </row>
    <row r="500" spans="1:3" x14ac:dyDescent="0.35">
      <c r="A500" s="89"/>
      <c r="B500" s="68"/>
      <c r="C500" s="90"/>
    </row>
    <row r="501" spans="1:3" x14ac:dyDescent="0.35">
      <c r="A501" s="89"/>
      <c r="B501" s="68"/>
      <c r="C501" s="90"/>
    </row>
    <row r="502" spans="1:3" x14ac:dyDescent="0.35">
      <c r="A502" s="89"/>
      <c r="B502" s="68"/>
      <c r="C502" s="90"/>
    </row>
    <row r="503" spans="1:3" x14ac:dyDescent="0.35">
      <c r="A503" s="89"/>
      <c r="B503" s="68"/>
      <c r="C503" s="90"/>
    </row>
    <row r="504" spans="1:3" x14ac:dyDescent="0.35">
      <c r="A504" s="89"/>
      <c r="B504" s="68"/>
      <c r="C504" s="90"/>
    </row>
    <row r="505" spans="1:3" x14ac:dyDescent="0.35">
      <c r="A505" s="89"/>
      <c r="B505" s="68"/>
      <c r="C505" s="90"/>
    </row>
    <row r="506" spans="1:3" x14ac:dyDescent="0.35">
      <c r="A506" s="89"/>
      <c r="B506" s="68"/>
      <c r="C506" s="90"/>
    </row>
    <row r="507" spans="1:3" x14ac:dyDescent="0.35">
      <c r="A507" s="89"/>
      <c r="B507" s="68"/>
      <c r="C507" s="90"/>
    </row>
    <row r="508" spans="1:3" x14ac:dyDescent="0.35">
      <c r="A508" s="89"/>
      <c r="B508" s="68"/>
      <c r="C508" s="90"/>
    </row>
    <row r="509" spans="1:3" x14ac:dyDescent="0.35">
      <c r="A509" s="89"/>
      <c r="B509" s="68"/>
      <c r="C509" s="90"/>
    </row>
    <row r="510" spans="1:3" x14ac:dyDescent="0.35">
      <c r="A510" s="89"/>
      <c r="B510" s="68"/>
      <c r="C510" s="90"/>
    </row>
    <row r="511" spans="1:3" x14ac:dyDescent="0.35">
      <c r="A511" s="89"/>
      <c r="B511" s="68"/>
      <c r="C511" s="90"/>
    </row>
    <row r="512" spans="1:3" x14ac:dyDescent="0.35">
      <c r="A512" s="89"/>
      <c r="B512" s="68"/>
      <c r="C512" s="90"/>
    </row>
    <row r="513" spans="1:3" x14ac:dyDescent="0.35">
      <c r="A513" s="89"/>
      <c r="B513" s="68"/>
      <c r="C513" s="90"/>
    </row>
    <row r="514" spans="1:3" x14ac:dyDescent="0.35">
      <c r="A514" s="89"/>
      <c r="B514" s="68"/>
      <c r="C514" s="90"/>
    </row>
    <row r="515" spans="1:3" x14ac:dyDescent="0.35">
      <c r="A515" s="89"/>
      <c r="B515" s="68"/>
      <c r="C515" s="90"/>
    </row>
    <row r="516" spans="1:3" x14ac:dyDescent="0.35">
      <c r="A516" s="89"/>
      <c r="B516" s="68"/>
      <c r="C516" s="90"/>
    </row>
    <row r="517" spans="1:3" x14ac:dyDescent="0.35">
      <c r="A517" s="89"/>
      <c r="B517" s="68"/>
      <c r="C517" s="90"/>
    </row>
    <row r="518" spans="1:3" x14ac:dyDescent="0.35">
      <c r="A518" s="89"/>
      <c r="B518" s="68"/>
      <c r="C518" s="90"/>
    </row>
    <row r="519" spans="1:3" x14ac:dyDescent="0.35">
      <c r="A519" s="89"/>
      <c r="B519" s="68"/>
      <c r="C519" s="90"/>
    </row>
    <row r="520" spans="1:3" x14ac:dyDescent="0.35">
      <c r="A520" s="89"/>
      <c r="B520" s="68"/>
      <c r="C520" s="90"/>
    </row>
    <row r="521" spans="1:3" x14ac:dyDescent="0.35">
      <c r="A521" s="89"/>
      <c r="B521" s="68"/>
      <c r="C521" s="90"/>
    </row>
    <row r="522" spans="1:3" x14ac:dyDescent="0.35">
      <c r="A522" s="89"/>
      <c r="B522" s="68"/>
      <c r="C522" s="90"/>
    </row>
    <row r="523" spans="1:3" x14ac:dyDescent="0.35">
      <c r="A523" s="89"/>
      <c r="B523" s="68"/>
      <c r="C523" s="90"/>
    </row>
    <row r="524" spans="1:3" x14ac:dyDescent="0.35">
      <c r="A524" s="89"/>
      <c r="B524" s="68"/>
      <c r="C524" s="90"/>
    </row>
    <row r="525" spans="1:3" x14ac:dyDescent="0.35">
      <c r="A525" s="89"/>
      <c r="B525" s="68"/>
      <c r="C525" s="90"/>
    </row>
    <row r="526" spans="1:3" x14ac:dyDescent="0.35">
      <c r="A526" s="89"/>
      <c r="B526" s="68"/>
      <c r="C526" s="90"/>
    </row>
    <row r="527" spans="1:3" x14ac:dyDescent="0.35">
      <c r="A527" s="89"/>
      <c r="B527" s="68"/>
      <c r="C527" s="90"/>
    </row>
    <row r="528" spans="1:3" x14ac:dyDescent="0.35">
      <c r="A528" s="89"/>
      <c r="B528" s="68"/>
      <c r="C528" s="90"/>
    </row>
    <row r="529" spans="1:3" x14ac:dyDescent="0.35">
      <c r="A529" s="89"/>
      <c r="B529" s="68"/>
      <c r="C529" s="90"/>
    </row>
    <row r="530" spans="1:3" x14ac:dyDescent="0.35">
      <c r="A530" s="89"/>
      <c r="B530" s="68"/>
      <c r="C530" s="90"/>
    </row>
    <row r="531" spans="1:3" x14ac:dyDescent="0.35">
      <c r="A531" s="89"/>
      <c r="B531" s="68"/>
      <c r="C531" s="90"/>
    </row>
    <row r="532" spans="1:3" x14ac:dyDescent="0.35">
      <c r="A532" s="89"/>
      <c r="B532" s="68"/>
      <c r="C532" s="90"/>
    </row>
    <row r="533" spans="1:3" x14ac:dyDescent="0.35">
      <c r="A533" s="89"/>
      <c r="B533" s="68"/>
      <c r="C533" s="90"/>
    </row>
    <row r="534" spans="1:3" x14ac:dyDescent="0.35">
      <c r="A534" s="89"/>
      <c r="B534" s="68"/>
      <c r="C534" s="90"/>
    </row>
    <row r="535" spans="1:3" x14ac:dyDescent="0.35">
      <c r="A535" s="89"/>
      <c r="B535" s="68"/>
      <c r="C535" s="90"/>
    </row>
    <row r="536" spans="1:3" x14ac:dyDescent="0.35">
      <c r="A536" s="89"/>
      <c r="B536" s="68"/>
      <c r="C536" s="90"/>
    </row>
    <row r="537" spans="1:3" x14ac:dyDescent="0.35">
      <c r="A537" s="89"/>
      <c r="B537" s="68"/>
      <c r="C537" s="90"/>
    </row>
    <row r="538" spans="1:3" x14ac:dyDescent="0.35">
      <c r="A538" s="89"/>
      <c r="B538" s="68"/>
      <c r="C538" s="90"/>
    </row>
    <row r="539" spans="1:3" x14ac:dyDescent="0.35">
      <c r="A539" s="89"/>
      <c r="B539" s="68"/>
      <c r="C539" s="90"/>
    </row>
    <row r="540" spans="1:3" x14ac:dyDescent="0.35">
      <c r="A540" s="89"/>
      <c r="B540" s="68"/>
      <c r="C540" s="90"/>
    </row>
    <row r="541" spans="1:3" x14ac:dyDescent="0.35">
      <c r="A541" s="89"/>
      <c r="B541" s="68"/>
      <c r="C541" s="90"/>
    </row>
    <row r="542" spans="1:3" x14ac:dyDescent="0.35">
      <c r="A542" s="89"/>
      <c r="B542" s="68"/>
      <c r="C542" s="90"/>
    </row>
    <row r="543" spans="1:3" x14ac:dyDescent="0.35">
      <c r="A543" s="89"/>
      <c r="B543" s="68"/>
      <c r="C543" s="90"/>
    </row>
    <row r="544" spans="1:3" x14ac:dyDescent="0.35">
      <c r="A544" s="89"/>
      <c r="B544" s="68"/>
      <c r="C544" s="90"/>
    </row>
    <row r="545" spans="1:3" x14ac:dyDescent="0.35">
      <c r="A545" s="89"/>
      <c r="B545" s="68"/>
      <c r="C545" s="90"/>
    </row>
    <row r="546" spans="1:3" x14ac:dyDescent="0.35">
      <c r="A546" s="89"/>
      <c r="B546" s="68"/>
      <c r="C546" s="90"/>
    </row>
    <row r="547" spans="1:3" x14ac:dyDescent="0.35">
      <c r="A547" s="89"/>
      <c r="B547" s="68"/>
      <c r="C547" s="90"/>
    </row>
    <row r="548" spans="1:3" x14ac:dyDescent="0.35">
      <c r="A548" s="89"/>
      <c r="B548" s="68"/>
      <c r="C548" s="90"/>
    </row>
    <row r="549" spans="1:3" x14ac:dyDescent="0.35">
      <c r="A549" s="89"/>
      <c r="B549" s="68"/>
      <c r="C549" s="90"/>
    </row>
    <row r="550" spans="1:3" x14ac:dyDescent="0.35">
      <c r="A550" s="89"/>
      <c r="B550" s="68"/>
      <c r="C550" s="90"/>
    </row>
    <row r="551" spans="1:3" x14ac:dyDescent="0.35">
      <c r="A551" s="89"/>
      <c r="B551" s="68"/>
      <c r="C551" s="90"/>
    </row>
    <row r="552" spans="1:3" x14ac:dyDescent="0.35">
      <c r="A552" s="89"/>
      <c r="B552" s="68"/>
      <c r="C552" s="90"/>
    </row>
    <row r="553" spans="1:3" x14ac:dyDescent="0.35">
      <c r="A553" s="89"/>
      <c r="B553" s="68"/>
      <c r="C553" s="90"/>
    </row>
    <row r="554" spans="1:3" x14ac:dyDescent="0.35">
      <c r="A554" s="89"/>
      <c r="B554" s="68"/>
      <c r="C554" s="90"/>
    </row>
    <row r="555" spans="1:3" x14ac:dyDescent="0.35">
      <c r="A555" s="89"/>
      <c r="B555" s="68"/>
      <c r="C555" s="90"/>
    </row>
    <row r="556" spans="1:3" x14ac:dyDescent="0.35">
      <c r="A556" s="89"/>
      <c r="B556" s="68"/>
      <c r="C556" s="90"/>
    </row>
    <row r="557" spans="1:3" x14ac:dyDescent="0.35">
      <c r="A557" s="89"/>
      <c r="B557" s="68"/>
      <c r="C557" s="90"/>
    </row>
    <row r="558" spans="1:3" x14ac:dyDescent="0.35">
      <c r="A558" s="89"/>
      <c r="B558" s="68"/>
      <c r="C558" s="90"/>
    </row>
    <row r="559" spans="1:3" x14ac:dyDescent="0.35">
      <c r="A559" s="89"/>
      <c r="B559" s="68"/>
      <c r="C559" s="90"/>
    </row>
    <row r="560" spans="1:3" x14ac:dyDescent="0.35">
      <c r="A560" s="89"/>
      <c r="B560" s="68"/>
      <c r="C560" s="90"/>
    </row>
    <row r="561" spans="1:3" x14ac:dyDescent="0.35">
      <c r="A561" s="89"/>
      <c r="B561" s="68"/>
      <c r="C561" s="90"/>
    </row>
    <row r="562" spans="1:3" x14ac:dyDescent="0.35">
      <c r="A562" s="89"/>
      <c r="B562" s="68"/>
      <c r="C562" s="90"/>
    </row>
    <row r="563" spans="1:3" x14ac:dyDescent="0.35">
      <c r="A563" s="89"/>
      <c r="B563" s="68"/>
      <c r="C563" s="90"/>
    </row>
    <row r="564" spans="1:3" x14ac:dyDescent="0.35">
      <c r="A564" s="89"/>
      <c r="B564" s="68"/>
      <c r="C564" s="90"/>
    </row>
    <row r="565" spans="1:3" x14ac:dyDescent="0.35">
      <c r="A565" s="89"/>
      <c r="B565" s="68"/>
      <c r="C565" s="90"/>
    </row>
    <row r="566" spans="1:3" x14ac:dyDescent="0.35">
      <c r="A566" s="89"/>
      <c r="B566" s="68"/>
      <c r="C566" s="90"/>
    </row>
    <row r="567" spans="1:3" x14ac:dyDescent="0.35">
      <c r="A567" s="89"/>
      <c r="B567" s="68"/>
      <c r="C567" s="90"/>
    </row>
    <row r="568" spans="1:3" x14ac:dyDescent="0.35">
      <c r="A568" s="89"/>
      <c r="B568" s="68"/>
      <c r="C568" s="90"/>
    </row>
    <row r="569" spans="1:3" x14ac:dyDescent="0.35">
      <c r="A569" s="89"/>
      <c r="B569" s="68"/>
      <c r="C569" s="90"/>
    </row>
    <row r="570" spans="1:3" x14ac:dyDescent="0.35">
      <c r="A570" s="89"/>
      <c r="B570" s="68"/>
      <c r="C570" s="90"/>
    </row>
    <row r="571" spans="1:3" x14ac:dyDescent="0.35">
      <c r="A571" s="89"/>
      <c r="B571" s="68"/>
      <c r="C571" s="90"/>
    </row>
    <row r="572" spans="1:3" x14ac:dyDescent="0.35">
      <c r="A572" s="89"/>
      <c r="B572" s="68"/>
      <c r="C572" s="90"/>
    </row>
    <row r="573" spans="1:3" x14ac:dyDescent="0.35">
      <c r="A573" s="89"/>
      <c r="B573" s="68"/>
      <c r="C573" s="90"/>
    </row>
    <row r="574" spans="1:3" x14ac:dyDescent="0.35">
      <c r="A574" s="89"/>
      <c r="B574" s="68"/>
      <c r="C574" s="90"/>
    </row>
    <row r="575" spans="1:3" x14ac:dyDescent="0.35">
      <c r="A575" s="89"/>
      <c r="B575" s="68"/>
      <c r="C575" s="90"/>
    </row>
    <row r="576" spans="1:3" x14ac:dyDescent="0.35">
      <c r="A576" s="89"/>
      <c r="B576" s="68"/>
      <c r="C576" s="90"/>
    </row>
    <row r="577" spans="1:3" x14ac:dyDescent="0.35">
      <c r="A577" s="89"/>
      <c r="B577" s="68"/>
      <c r="C577" s="90"/>
    </row>
    <row r="578" spans="1:3" x14ac:dyDescent="0.35">
      <c r="A578" s="89"/>
      <c r="B578" s="68"/>
      <c r="C578" s="90"/>
    </row>
    <row r="579" spans="1:3" x14ac:dyDescent="0.35">
      <c r="A579" s="89"/>
      <c r="B579" s="68"/>
      <c r="C579" s="90"/>
    </row>
    <row r="580" spans="1:3" x14ac:dyDescent="0.35">
      <c r="A580" s="89"/>
      <c r="B580" s="68"/>
      <c r="C580" s="90"/>
    </row>
    <row r="581" spans="1:3" x14ac:dyDescent="0.35">
      <c r="A581" s="89"/>
      <c r="B581" s="68"/>
      <c r="C581" s="90"/>
    </row>
    <row r="582" spans="1:3" x14ac:dyDescent="0.35">
      <c r="A582" s="89"/>
      <c r="B582" s="68"/>
      <c r="C582" s="90"/>
    </row>
    <row r="583" spans="1:3" x14ac:dyDescent="0.35">
      <c r="A583" s="89"/>
      <c r="B583" s="68"/>
      <c r="C583" s="90"/>
    </row>
    <row r="584" spans="1:3" x14ac:dyDescent="0.35">
      <c r="A584" s="89"/>
      <c r="B584" s="68"/>
      <c r="C584" s="90"/>
    </row>
    <row r="585" spans="1:3" x14ac:dyDescent="0.35">
      <c r="A585" s="89"/>
      <c r="B585" s="68"/>
      <c r="C585" s="90"/>
    </row>
    <row r="586" spans="1:3" x14ac:dyDescent="0.35">
      <c r="A586" s="89"/>
      <c r="B586" s="68"/>
      <c r="C586" s="90"/>
    </row>
    <row r="587" spans="1:3" x14ac:dyDescent="0.35">
      <c r="A587" s="89"/>
      <c r="B587" s="68"/>
      <c r="C587" s="90"/>
    </row>
    <row r="588" spans="1:3" x14ac:dyDescent="0.35">
      <c r="A588" s="89"/>
      <c r="B588" s="68"/>
      <c r="C588" s="90"/>
    </row>
    <row r="589" spans="1:3" x14ac:dyDescent="0.35">
      <c r="A589" s="89"/>
      <c r="B589" s="68"/>
      <c r="C589" s="90"/>
    </row>
    <row r="590" spans="1:3" x14ac:dyDescent="0.35">
      <c r="A590" s="89"/>
      <c r="B590" s="68"/>
      <c r="C590" s="90"/>
    </row>
    <row r="591" spans="1:3" x14ac:dyDescent="0.35">
      <c r="A591" s="89"/>
      <c r="B591" s="68"/>
      <c r="C591" s="90"/>
    </row>
    <row r="592" spans="1:3" x14ac:dyDescent="0.35">
      <c r="A592" s="89"/>
      <c r="B592" s="68"/>
      <c r="C592" s="90"/>
    </row>
    <row r="593" spans="1:3" x14ac:dyDescent="0.35">
      <c r="A593" s="89"/>
      <c r="B593" s="68"/>
      <c r="C593" s="90"/>
    </row>
    <row r="594" spans="1:3" x14ac:dyDescent="0.35">
      <c r="A594" s="89"/>
      <c r="B594" s="68"/>
      <c r="C594" s="90"/>
    </row>
    <row r="595" spans="1:3" x14ac:dyDescent="0.35">
      <c r="A595" s="89"/>
      <c r="B595" s="68"/>
      <c r="C595" s="90"/>
    </row>
    <row r="596" spans="1:3" x14ac:dyDescent="0.35">
      <c r="A596" s="89"/>
      <c r="B596" s="68"/>
      <c r="C596" s="90"/>
    </row>
    <row r="597" spans="1:3" x14ac:dyDescent="0.35">
      <c r="A597" s="89"/>
      <c r="B597" s="68"/>
      <c r="C597" s="90"/>
    </row>
    <row r="598" spans="1:3" x14ac:dyDescent="0.35">
      <c r="A598" s="89"/>
      <c r="B598" s="68"/>
      <c r="C598" s="90"/>
    </row>
    <row r="599" spans="1:3" x14ac:dyDescent="0.35">
      <c r="A599" s="89"/>
      <c r="B599" s="68"/>
      <c r="C599" s="90"/>
    </row>
    <row r="600" spans="1:3" x14ac:dyDescent="0.35">
      <c r="A600" s="89"/>
      <c r="B600" s="68"/>
      <c r="C600" s="90"/>
    </row>
    <row r="601" spans="1:3" x14ac:dyDescent="0.35">
      <c r="A601" s="89"/>
      <c r="B601" s="68"/>
      <c r="C601" s="90"/>
    </row>
    <row r="602" spans="1:3" x14ac:dyDescent="0.35">
      <c r="A602" s="89"/>
      <c r="B602" s="68"/>
      <c r="C602" s="90"/>
    </row>
    <row r="603" spans="1:3" x14ac:dyDescent="0.35">
      <c r="A603" s="89"/>
      <c r="B603" s="68"/>
      <c r="C603" s="90"/>
    </row>
    <row r="604" spans="1:3" x14ac:dyDescent="0.35">
      <c r="A604" s="89"/>
      <c r="B604" s="68"/>
      <c r="C604" s="90"/>
    </row>
    <row r="605" spans="1:3" x14ac:dyDescent="0.35">
      <c r="A605" s="89"/>
      <c r="B605" s="68"/>
      <c r="C605" s="90"/>
    </row>
    <row r="606" spans="1:3" x14ac:dyDescent="0.35">
      <c r="A606" s="89"/>
      <c r="B606" s="68"/>
      <c r="C606" s="90"/>
    </row>
    <row r="607" spans="1:3" x14ac:dyDescent="0.35">
      <c r="A607" s="89"/>
      <c r="B607" s="68"/>
      <c r="C607" s="90"/>
    </row>
    <row r="608" spans="1:3" x14ac:dyDescent="0.35">
      <c r="A608" s="89"/>
      <c r="B608" s="68"/>
      <c r="C608" s="90"/>
    </row>
    <row r="609" spans="1:3" x14ac:dyDescent="0.35">
      <c r="A609" s="89"/>
      <c r="B609" s="68"/>
      <c r="C609" s="90"/>
    </row>
    <row r="610" spans="1:3" x14ac:dyDescent="0.35">
      <c r="A610" s="89"/>
      <c r="B610" s="68"/>
      <c r="C610" s="90"/>
    </row>
    <row r="611" spans="1:3" x14ac:dyDescent="0.35">
      <c r="A611" s="89"/>
      <c r="B611" s="68"/>
      <c r="C611" s="90"/>
    </row>
    <row r="612" spans="1:3" x14ac:dyDescent="0.35">
      <c r="A612" s="89"/>
      <c r="B612" s="68"/>
      <c r="C612" s="90"/>
    </row>
    <row r="613" spans="1:3" x14ac:dyDescent="0.35">
      <c r="A613" s="89"/>
      <c r="B613" s="68"/>
      <c r="C613" s="90"/>
    </row>
    <row r="614" spans="1:3" x14ac:dyDescent="0.35">
      <c r="A614" s="89"/>
      <c r="B614" s="68"/>
      <c r="C614" s="90"/>
    </row>
    <row r="615" spans="1:3" x14ac:dyDescent="0.35">
      <c r="A615" s="89"/>
      <c r="B615" s="68"/>
      <c r="C615" s="90"/>
    </row>
    <row r="616" spans="1:3" x14ac:dyDescent="0.35">
      <c r="A616" s="89"/>
      <c r="B616" s="68"/>
      <c r="C616" s="90"/>
    </row>
    <row r="617" spans="1:3" x14ac:dyDescent="0.35">
      <c r="A617" s="89"/>
      <c r="B617" s="68"/>
      <c r="C617" s="90"/>
    </row>
    <row r="618" spans="1:3" x14ac:dyDescent="0.35">
      <c r="A618" s="89"/>
      <c r="B618" s="68"/>
      <c r="C618" s="90"/>
    </row>
    <row r="619" spans="1:3" x14ac:dyDescent="0.35">
      <c r="A619" s="89"/>
      <c r="B619" s="68"/>
      <c r="C619" s="90"/>
    </row>
    <row r="620" spans="1:3" x14ac:dyDescent="0.35">
      <c r="A620" s="89"/>
      <c r="B620" s="68"/>
      <c r="C620" s="90"/>
    </row>
    <row r="621" spans="1:3" x14ac:dyDescent="0.35">
      <c r="A621" s="89"/>
      <c r="B621" s="68"/>
      <c r="C621" s="90"/>
    </row>
    <row r="622" spans="1:3" x14ac:dyDescent="0.35">
      <c r="A622" s="89"/>
      <c r="B622" s="68"/>
      <c r="C622" s="90"/>
    </row>
    <row r="623" spans="1:3" x14ac:dyDescent="0.35">
      <c r="A623" s="89"/>
      <c r="B623" s="68"/>
      <c r="C623" s="90"/>
    </row>
    <row r="624" spans="1:3" x14ac:dyDescent="0.35">
      <c r="A624" s="89"/>
      <c r="B624" s="68"/>
      <c r="C624" s="90"/>
    </row>
    <row r="625" spans="1:3" x14ac:dyDescent="0.35">
      <c r="A625" s="89"/>
      <c r="B625" s="68"/>
      <c r="C625" s="90"/>
    </row>
    <row r="626" spans="1:3" x14ac:dyDescent="0.35">
      <c r="A626" s="89"/>
      <c r="B626" s="68"/>
      <c r="C626" s="90"/>
    </row>
    <row r="627" spans="1:3" x14ac:dyDescent="0.35">
      <c r="A627" s="89"/>
      <c r="B627" s="68"/>
      <c r="C627" s="90"/>
    </row>
    <row r="628" spans="1:3" x14ac:dyDescent="0.35">
      <c r="A628" s="89"/>
      <c r="B628" s="68"/>
      <c r="C628" s="90"/>
    </row>
    <row r="629" spans="1:3" x14ac:dyDescent="0.35">
      <c r="A629" s="89"/>
      <c r="B629" s="68"/>
      <c r="C629" s="90"/>
    </row>
    <row r="630" spans="1:3" x14ac:dyDescent="0.35">
      <c r="A630" s="89"/>
      <c r="B630" s="68"/>
      <c r="C630" s="90"/>
    </row>
    <row r="631" spans="1:3" x14ac:dyDescent="0.35">
      <c r="A631" s="89"/>
      <c r="B631" s="68"/>
      <c r="C631" s="90"/>
    </row>
    <row r="632" spans="1:3" x14ac:dyDescent="0.35">
      <c r="A632" s="89"/>
      <c r="B632" s="68"/>
      <c r="C632" s="90"/>
    </row>
    <row r="633" spans="1:3" x14ac:dyDescent="0.35">
      <c r="A633" s="89"/>
      <c r="B633" s="68"/>
      <c r="C633" s="90"/>
    </row>
    <row r="634" spans="1:3" x14ac:dyDescent="0.35">
      <c r="A634" s="89"/>
      <c r="B634" s="68"/>
      <c r="C634" s="90"/>
    </row>
    <row r="635" spans="1:3" x14ac:dyDescent="0.35">
      <c r="A635" s="89"/>
      <c r="B635" s="68"/>
      <c r="C635" s="90"/>
    </row>
    <row r="636" spans="1:3" x14ac:dyDescent="0.35">
      <c r="A636" s="89"/>
      <c r="B636" s="68"/>
      <c r="C636" s="90"/>
    </row>
    <row r="637" spans="1:3" x14ac:dyDescent="0.35">
      <c r="A637" s="89"/>
      <c r="B637" s="68"/>
      <c r="C637" s="90"/>
    </row>
    <row r="638" spans="1:3" x14ac:dyDescent="0.35">
      <c r="A638" s="89"/>
      <c r="B638" s="68"/>
      <c r="C638" s="90"/>
    </row>
    <row r="639" spans="1:3" x14ac:dyDescent="0.35">
      <c r="A639" s="89"/>
      <c r="B639" s="68"/>
      <c r="C639" s="90"/>
    </row>
    <row r="640" spans="1:3" x14ac:dyDescent="0.35">
      <c r="A640" s="89"/>
      <c r="B640" s="68"/>
      <c r="C640" s="90"/>
    </row>
    <row r="641" spans="1:3" x14ac:dyDescent="0.35">
      <c r="A641" s="89"/>
      <c r="B641" s="68"/>
      <c r="C641" s="90"/>
    </row>
    <row r="642" spans="1:3" x14ac:dyDescent="0.35">
      <c r="A642" s="89"/>
      <c r="B642" s="68"/>
      <c r="C642" s="90"/>
    </row>
    <row r="643" spans="1:3" x14ac:dyDescent="0.35">
      <c r="A643" s="89"/>
      <c r="B643" s="68"/>
      <c r="C643" s="90"/>
    </row>
    <row r="644" spans="1:3" x14ac:dyDescent="0.35">
      <c r="A644" s="89"/>
      <c r="B644" s="68"/>
      <c r="C644" s="90"/>
    </row>
    <row r="645" spans="1:3" x14ac:dyDescent="0.35">
      <c r="A645" s="89"/>
      <c r="B645" s="68"/>
      <c r="C645" s="90"/>
    </row>
    <row r="646" spans="1:3" x14ac:dyDescent="0.35">
      <c r="A646" s="89"/>
      <c r="B646" s="68"/>
      <c r="C646" s="90"/>
    </row>
    <row r="647" spans="1:3" x14ac:dyDescent="0.35">
      <c r="A647" s="89"/>
      <c r="B647" s="68"/>
      <c r="C647" s="90"/>
    </row>
    <row r="648" spans="1:3" x14ac:dyDescent="0.35">
      <c r="A648" s="89"/>
      <c r="B648" s="68"/>
      <c r="C648" s="90"/>
    </row>
    <row r="649" spans="1:3" x14ac:dyDescent="0.35">
      <c r="A649" s="89"/>
      <c r="B649" s="68"/>
      <c r="C649" s="90"/>
    </row>
    <row r="650" spans="1:3" x14ac:dyDescent="0.35">
      <c r="A650" s="89"/>
      <c r="B650" s="68"/>
      <c r="C650" s="90"/>
    </row>
    <row r="651" spans="1:3" x14ac:dyDescent="0.35">
      <c r="A651" s="89"/>
      <c r="B651" s="68"/>
      <c r="C651" s="90"/>
    </row>
    <row r="652" spans="1:3" x14ac:dyDescent="0.35">
      <c r="A652" s="89"/>
      <c r="B652" s="68"/>
      <c r="C652" s="90"/>
    </row>
    <row r="653" spans="1:3" x14ac:dyDescent="0.35">
      <c r="A653" s="89"/>
      <c r="B653" s="68"/>
      <c r="C653" s="90"/>
    </row>
    <row r="654" spans="1:3" x14ac:dyDescent="0.35">
      <c r="A654" s="89"/>
      <c r="B654" s="68"/>
      <c r="C654" s="90"/>
    </row>
    <row r="655" spans="1:3" x14ac:dyDescent="0.35">
      <c r="A655" s="89"/>
      <c r="B655" s="68"/>
      <c r="C655" s="90"/>
    </row>
    <row r="656" spans="1:3" x14ac:dyDescent="0.35">
      <c r="A656" s="89"/>
      <c r="B656" s="68"/>
      <c r="C656" s="90"/>
    </row>
    <row r="657" spans="1:3" x14ac:dyDescent="0.35">
      <c r="A657" s="89"/>
      <c r="B657" s="68"/>
      <c r="C657" s="90"/>
    </row>
    <row r="658" spans="1:3" x14ac:dyDescent="0.35">
      <c r="A658" s="89"/>
      <c r="B658" s="68"/>
      <c r="C658" s="90"/>
    </row>
    <row r="659" spans="1:3" x14ac:dyDescent="0.35">
      <c r="A659" s="89"/>
      <c r="B659" s="68"/>
      <c r="C659" s="90"/>
    </row>
    <row r="660" spans="1:3" x14ac:dyDescent="0.35">
      <c r="A660" s="89"/>
      <c r="B660" s="68"/>
      <c r="C660" s="90"/>
    </row>
    <row r="661" spans="1:3" x14ac:dyDescent="0.35">
      <c r="A661" s="89"/>
      <c r="B661" s="68"/>
      <c r="C661" s="90"/>
    </row>
    <row r="662" spans="1:3" x14ac:dyDescent="0.35">
      <c r="A662" s="89"/>
      <c r="B662" s="68"/>
      <c r="C662" s="90"/>
    </row>
    <row r="663" spans="1:3" x14ac:dyDescent="0.35">
      <c r="A663" s="89"/>
      <c r="B663" s="68"/>
      <c r="C663" s="90"/>
    </row>
    <row r="664" spans="1:3" x14ac:dyDescent="0.35">
      <c r="A664" s="89"/>
      <c r="B664" s="68"/>
      <c r="C664" s="90"/>
    </row>
    <row r="665" spans="1:3" x14ac:dyDescent="0.35">
      <c r="A665" s="89"/>
      <c r="B665" s="68"/>
      <c r="C665" s="90"/>
    </row>
    <row r="666" spans="1:3" x14ac:dyDescent="0.35">
      <c r="A666" s="89"/>
      <c r="B666" s="68"/>
      <c r="C666" s="90"/>
    </row>
    <row r="667" spans="1:3" x14ac:dyDescent="0.35">
      <c r="A667" s="89"/>
      <c r="B667" s="68"/>
      <c r="C667" s="90"/>
    </row>
    <row r="668" spans="1:3" x14ac:dyDescent="0.35">
      <c r="A668" s="89"/>
      <c r="B668" s="68"/>
      <c r="C668" s="90"/>
    </row>
    <row r="669" spans="1:3" x14ac:dyDescent="0.35">
      <c r="A669" s="89"/>
      <c r="B669" s="68"/>
      <c r="C669" s="90"/>
    </row>
    <row r="670" spans="1:3" x14ac:dyDescent="0.35">
      <c r="A670" s="89"/>
      <c r="B670" s="68"/>
      <c r="C670" s="90"/>
    </row>
    <row r="671" spans="1:3" x14ac:dyDescent="0.35">
      <c r="A671" s="89"/>
      <c r="B671" s="68"/>
      <c r="C671" s="90"/>
    </row>
    <row r="672" spans="1:3" x14ac:dyDescent="0.35">
      <c r="A672" s="89"/>
      <c r="B672" s="68"/>
      <c r="C672" s="90"/>
    </row>
    <row r="673" spans="1:3" x14ac:dyDescent="0.35">
      <c r="A673" s="89"/>
      <c r="B673" s="68"/>
      <c r="C673" s="90"/>
    </row>
    <row r="674" spans="1:3" x14ac:dyDescent="0.35">
      <c r="A674" s="89"/>
      <c r="B674" s="68"/>
      <c r="C674" s="90"/>
    </row>
    <row r="675" spans="1:3" x14ac:dyDescent="0.35">
      <c r="A675" s="89"/>
      <c r="B675" s="68"/>
      <c r="C675" s="90"/>
    </row>
    <row r="676" spans="1:3" x14ac:dyDescent="0.35">
      <c r="A676" s="89"/>
      <c r="B676" s="68"/>
      <c r="C676" s="90"/>
    </row>
    <row r="677" spans="1:3" x14ac:dyDescent="0.35">
      <c r="A677" s="89"/>
      <c r="B677" s="68"/>
      <c r="C677" s="90"/>
    </row>
    <row r="678" spans="1:3" x14ac:dyDescent="0.35">
      <c r="A678" s="89"/>
      <c r="B678" s="68"/>
      <c r="C678" s="90"/>
    </row>
    <row r="679" spans="1:3" x14ac:dyDescent="0.35">
      <c r="A679" s="89"/>
      <c r="B679" s="68"/>
      <c r="C679" s="90"/>
    </row>
    <row r="680" spans="1:3" x14ac:dyDescent="0.35">
      <c r="A680" s="89"/>
      <c r="B680" s="68"/>
      <c r="C680" s="90"/>
    </row>
    <row r="681" spans="1:3" x14ac:dyDescent="0.35">
      <c r="A681" s="89"/>
      <c r="B681" s="68"/>
      <c r="C681" s="90"/>
    </row>
    <row r="682" spans="1:3" x14ac:dyDescent="0.35">
      <c r="A682" s="89"/>
      <c r="B682" s="68"/>
      <c r="C682" s="90"/>
    </row>
    <row r="683" spans="1:3" x14ac:dyDescent="0.35">
      <c r="A683" s="89"/>
      <c r="B683" s="68"/>
      <c r="C683" s="90"/>
    </row>
    <row r="684" spans="1:3" x14ac:dyDescent="0.35">
      <c r="A684" s="89"/>
      <c r="B684" s="68"/>
      <c r="C684" s="90"/>
    </row>
    <row r="685" spans="1:3" x14ac:dyDescent="0.35">
      <c r="A685" s="89"/>
      <c r="B685" s="68"/>
      <c r="C685" s="90"/>
    </row>
    <row r="686" spans="1:3" x14ac:dyDescent="0.35">
      <c r="A686" s="89"/>
      <c r="B686" s="68"/>
      <c r="C686" s="90"/>
    </row>
    <row r="687" spans="1:3" x14ac:dyDescent="0.35">
      <c r="A687" s="89"/>
      <c r="B687" s="68"/>
      <c r="C687" s="90"/>
    </row>
    <row r="688" spans="1:3" x14ac:dyDescent="0.35">
      <c r="A688" s="89"/>
      <c r="B688" s="68"/>
      <c r="C688" s="90"/>
    </row>
    <row r="689" spans="1:3" x14ac:dyDescent="0.35">
      <c r="A689" s="89"/>
      <c r="B689" s="68"/>
      <c r="C689" s="90"/>
    </row>
    <row r="690" spans="1:3" x14ac:dyDescent="0.35">
      <c r="A690" s="89"/>
      <c r="B690" s="68"/>
      <c r="C690" s="90"/>
    </row>
    <row r="691" spans="1:3" x14ac:dyDescent="0.35">
      <c r="A691" s="89"/>
      <c r="B691" s="68"/>
      <c r="C691" s="90"/>
    </row>
    <row r="692" spans="1:3" x14ac:dyDescent="0.35">
      <c r="A692" s="89"/>
      <c r="B692" s="68"/>
      <c r="C692" s="90"/>
    </row>
    <row r="693" spans="1:3" x14ac:dyDescent="0.35">
      <c r="A693" s="89"/>
      <c r="B693" s="68"/>
      <c r="C693" s="90"/>
    </row>
    <row r="694" spans="1:3" x14ac:dyDescent="0.35">
      <c r="A694" s="89"/>
      <c r="B694" s="68"/>
      <c r="C694" s="90"/>
    </row>
    <row r="695" spans="1:3" x14ac:dyDescent="0.35">
      <c r="A695" s="89"/>
      <c r="B695" s="68"/>
      <c r="C695" s="90"/>
    </row>
    <row r="696" spans="1:3" x14ac:dyDescent="0.35">
      <c r="A696" s="89"/>
      <c r="B696" s="68"/>
      <c r="C696" s="90"/>
    </row>
    <row r="697" spans="1:3" x14ac:dyDescent="0.35">
      <c r="A697" s="89"/>
      <c r="B697" s="68"/>
      <c r="C697" s="90"/>
    </row>
    <row r="698" spans="1:3" x14ac:dyDescent="0.35">
      <c r="A698" s="89"/>
      <c r="B698" s="68"/>
      <c r="C698" s="90"/>
    </row>
    <row r="699" spans="1:3" x14ac:dyDescent="0.35">
      <c r="A699" s="89"/>
      <c r="B699" s="68"/>
      <c r="C699" s="90"/>
    </row>
    <row r="700" spans="1:3" x14ac:dyDescent="0.35">
      <c r="A700" s="89"/>
      <c r="B700" s="68"/>
      <c r="C700" s="90"/>
    </row>
    <row r="701" spans="1:3" x14ac:dyDescent="0.35">
      <c r="A701" s="89"/>
      <c r="B701" s="68"/>
      <c r="C701" s="90"/>
    </row>
    <row r="702" spans="1:3" x14ac:dyDescent="0.35">
      <c r="A702" s="89"/>
      <c r="B702" s="68"/>
      <c r="C702" s="90"/>
    </row>
    <row r="703" spans="1:3" x14ac:dyDescent="0.35">
      <c r="A703" s="89"/>
      <c r="B703" s="68"/>
      <c r="C703" s="90"/>
    </row>
    <row r="704" spans="1:3" x14ac:dyDescent="0.35">
      <c r="A704" s="89"/>
      <c r="B704" s="68"/>
      <c r="C704" s="90"/>
    </row>
    <row r="705" spans="1:3" x14ac:dyDescent="0.35">
      <c r="A705" s="89"/>
      <c r="B705" s="68"/>
      <c r="C705" s="90"/>
    </row>
    <row r="706" spans="1:3" x14ac:dyDescent="0.35">
      <c r="A706" s="89"/>
      <c r="B706" s="68"/>
      <c r="C706" s="90"/>
    </row>
    <row r="707" spans="1:3" x14ac:dyDescent="0.35">
      <c r="A707" s="89"/>
      <c r="B707" s="68"/>
      <c r="C707" s="90"/>
    </row>
    <row r="708" spans="1:3" x14ac:dyDescent="0.35">
      <c r="A708" s="89"/>
      <c r="B708" s="68"/>
      <c r="C708" s="90"/>
    </row>
    <row r="709" spans="1:3" x14ac:dyDescent="0.35">
      <c r="A709" s="89"/>
      <c r="B709" s="68"/>
      <c r="C709" s="90"/>
    </row>
    <row r="710" spans="1:3" x14ac:dyDescent="0.35">
      <c r="A710" s="89"/>
      <c r="B710" s="68"/>
      <c r="C710" s="90"/>
    </row>
    <row r="711" spans="1:3" x14ac:dyDescent="0.35">
      <c r="A711" s="89"/>
      <c r="B711" s="68"/>
      <c r="C711" s="90"/>
    </row>
    <row r="712" spans="1:3" x14ac:dyDescent="0.35">
      <c r="A712" s="89"/>
      <c r="B712" s="68"/>
      <c r="C712" s="90"/>
    </row>
    <row r="713" spans="1:3" x14ac:dyDescent="0.35">
      <c r="A713" s="89"/>
      <c r="B713" s="68"/>
      <c r="C713" s="90"/>
    </row>
    <row r="714" spans="1:3" x14ac:dyDescent="0.35">
      <c r="A714" s="89"/>
      <c r="B714" s="68"/>
      <c r="C714" s="90"/>
    </row>
    <row r="715" spans="1:3" x14ac:dyDescent="0.35">
      <c r="A715" s="89"/>
      <c r="B715" s="68"/>
      <c r="C715" s="90"/>
    </row>
    <row r="716" spans="1:3" x14ac:dyDescent="0.35">
      <c r="A716" s="89"/>
      <c r="B716" s="68"/>
      <c r="C716" s="90"/>
    </row>
    <row r="717" spans="1:3" x14ac:dyDescent="0.35">
      <c r="A717" s="89"/>
      <c r="B717" s="68"/>
      <c r="C717" s="90"/>
    </row>
    <row r="718" spans="1:3" x14ac:dyDescent="0.35">
      <c r="A718" s="89"/>
      <c r="B718" s="68"/>
      <c r="C718" s="90"/>
    </row>
    <row r="719" spans="1:3" x14ac:dyDescent="0.35">
      <c r="A719" s="89"/>
      <c r="B719" s="68"/>
      <c r="C719" s="90"/>
    </row>
    <row r="720" spans="1:3" x14ac:dyDescent="0.35">
      <c r="A720" s="89"/>
      <c r="B720" s="68"/>
      <c r="C720" s="90"/>
    </row>
    <row r="721" spans="1:3" x14ac:dyDescent="0.35">
      <c r="A721" s="89"/>
      <c r="B721" s="68"/>
      <c r="C721" s="90"/>
    </row>
    <row r="722" spans="1:3" x14ac:dyDescent="0.35">
      <c r="A722" s="89"/>
      <c r="B722" s="68"/>
      <c r="C722" s="90"/>
    </row>
    <row r="723" spans="1:3" x14ac:dyDescent="0.35">
      <c r="A723" s="89"/>
      <c r="B723" s="68"/>
      <c r="C723" s="90"/>
    </row>
    <row r="724" spans="1:3" x14ac:dyDescent="0.35">
      <c r="A724" s="89"/>
      <c r="B724" s="68"/>
      <c r="C724" s="90"/>
    </row>
    <row r="725" spans="1:3" x14ac:dyDescent="0.35">
      <c r="A725" s="89"/>
      <c r="B725" s="68"/>
      <c r="C725" s="90"/>
    </row>
    <row r="726" spans="1:3" x14ac:dyDescent="0.35">
      <c r="A726" s="89"/>
      <c r="B726" s="68"/>
      <c r="C726" s="90"/>
    </row>
    <row r="727" spans="1:3" x14ac:dyDescent="0.35">
      <c r="A727" s="89"/>
      <c r="B727" s="68"/>
      <c r="C727" s="90"/>
    </row>
    <row r="728" spans="1:3" x14ac:dyDescent="0.35">
      <c r="A728" s="89"/>
      <c r="B728" s="68"/>
      <c r="C728" s="90"/>
    </row>
    <row r="729" spans="1:3" x14ac:dyDescent="0.35">
      <c r="A729" s="89"/>
      <c r="B729" s="68"/>
      <c r="C729" s="90"/>
    </row>
    <row r="730" spans="1:3" x14ac:dyDescent="0.35">
      <c r="A730" s="89"/>
      <c r="B730" s="68"/>
      <c r="C730" s="90"/>
    </row>
    <row r="731" spans="1:3" x14ac:dyDescent="0.35">
      <c r="A731" s="89"/>
      <c r="B731" s="68"/>
      <c r="C731" s="90"/>
    </row>
    <row r="732" spans="1:3" x14ac:dyDescent="0.35">
      <c r="A732" s="89"/>
      <c r="B732" s="68"/>
      <c r="C732" s="90"/>
    </row>
    <row r="733" spans="1:3" x14ac:dyDescent="0.35">
      <c r="A733" s="89"/>
      <c r="B733" s="68"/>
      <c r="C733" s="90"/>
    </row>
    <row r="734" spans="1:3" x14ac:dyDescent="0.35">
      <c r="A734" s="89"/>
      <c r="B734" s="68"/>
      <c r="C734" s="90"/>
    </row>
    <row r="735" spans="1:3" x14ac:dyDescent="0.35">
      <c r="A735" s="89"/>
      <c r="B735" s="68"/>
      <c r="C735" s="90"/>
    </row>
    <row r="736" spans="1:3" x14ac:dyDescent="0.35">
      <c r="A736" s="89"/>
      <c r="B736" s="68"/>
      <c r="C736" s="90"/>
    </row>
    <row r="737" spans="1:3" x14ac:dyDescent="0.35">
      <c r="A737" s="89"/>
      <c r="B737" s="68"/>
      <c r="C737" s="90"/>
    </row>
    <row r="738" spans="1:3" x14ac:dyDescent="0.35">
      <c r="A738" s="89"/>
      <c r="B738" s="68"/>
      <c r="C738" s="90"/>
    </row>
    <row r="739" spans="1:3" x14ac:dyDescent="0.35">
      <c r="A739" s="89"/>
      <c r="B739" s="68"/>
      <c r="C739" s="90"/>
    </row>
    <row r="740" spans="1:3" x14ac:dyDescent="0.35">
      <c r="A740" s="89"/>
      <c r="B740" s="68"/>
      <c r="C740" s="90"/>
    </row>
    <row r="741" spans="1:3" x14ac:dyDescent="0.35">
      <c r="A741" s="89"/>
      <c r="B741" s="68"/>
      <c r="C741" s="90"/>
    </row>
    <row r="742" spans="1:3" x14ac:dyDescent="0.35">
      <c r="A742" s="89"/>
      <c r="B742" s="68"/>
      <c r="C742" s="90"/>
    </row>
    <row r="743" spans="1:3" x14ac:dyDescent="0.35">
      <c r="A743" s="89"/>
      <c r="B743" s="68"/>
      <c r="C743" s="90"/>
    </row>
    <row r="744" spans="1:3" x14ac:dyDescent="0.35">
      <c r="A744" s="89"/>
      <c r="B744" s="68"/>
      <c r="C744" s="90"/>
    </row>
    <row r="745" spans="1:3" x14ac:dyDescent="0.35">
      <c r="A745" s="89"/>
      <c r="B745" s="68"/>
      <c r="C745" s="90"/>
    </row>
    <row r="746" spans="1:3" x14ac:dyDescent="0.35">
      <c r="A746" s="89"/>
      <c r="B746" s="68"/>
      <c r="C746" s="90"/>
    </row>
    <row r="747" spans="1:3" x14ac:dyDescent="0.35">
      <c r="A747" s="89"/>
      <c r="B747" s="68"/>
      <c r="C747" s="90"/>
    </row>
    <row r="748" spans="1:3" x14ac:dyDescent="0.35">
      <c r="A748" s="89"/>
      <c r="B748" s="68"/>
      <c r="C748" s="90"/>
    </row>
    <row r="749" spans="1:3" x14ac:dyDescent="0.35">
      <c r="A749" s="89"/>
      <c r="B749" s="68"/>
      <c r="C749" s="90"/>
    </row>
    <row r="750" spans="1:3" x14ac:dyDescent="0.35">
      <c r="A750" s="89"/>
      <c r="B750" s="68"/>
      <c r="C750" s="90"/>
    </row>
    <row r="751" spans="1:3" x14ac:dyDescent="0.35">
      <c r="A751" s="89"/>
      <c r="B751" s="68"/>
      <c r="C751" s="90"/>
    </row>
    <row r="752" spans="1:3" x14ac:dyDescent="0.35">
      <c r="A752" s="89"/>
      <c r="B752" s="68"/>
      <c r="C752" s="90"/>
    </row>
    <row r="753" spans="1:3" x14ac:dyDescent="0.35">
      <c r="A753" s="89"/>
      <c r="B753" s="68"/>
      <c r="C753" s="90"/>
    </row>
    <row r="754" spans="1:3" x14ac:dyDescent="0.35">
      <c r="A754" s="89"/>
      <c r="B754" s="68"/>
      <c r="C754" s="90"/>
    </row>
    <row r="755" spans="1:3" x14ac:dyDescent="0.35">
      <c r="A755" s="89"/>
      <c r="B755" s="68"/>
      <c r="C755" s="90"/>
    </row>
    <row r="756" spans="1:3" x14ac:dyDescent="0.35">
      <c r="A756" s="89"/>
      <c r="B756" s="68"/>
      <c r="C756" s="90"/>
    </row>
    <row r="757" spans="1:3" x14ac:dyDescent="0.35">
      <c r="A757" s="89"/>
      <c r="B757" s="68"/>
      <c r="C757" s="90"/>
    </row>
    <row r="758" spans="1:3" x14ac:dyDescent="0.35">
      <c r="A758" s="89"/>
      <c r="B758" s="68"/>
      <c r="C758" s="90"/>
    </row>
    <row r="759" spans="1:3" x14ac:dyDescent="0.35">
      <c r="A759" s="89"/>
      <c r="B759" s="68"/>
      <c r="C759" s="90"/>
    </row>
    <row r="760" spans="1:3" x14ac:dyDescent="0.35">
      <c r="A760" s="89"/>
      <c r="B760" s="68"/>
      <c r="C760" s="90"/>
    </row>
    <row r="761" spans="1:3" x14ac:dyDescent="0.35">
      <c r="A761" s="89"/>
      <c r="B761" s="68"/>
      <c r="C761" s="90"/>
    </row>
    <row r="762" spans="1:3" x14ac:dyDescent="0.35">
      <c r="A762" s="89"/>
      <c r="B762" s="68"/>
      <c r="C762" s="90"/>
    </row>
    <row r="763" spans="1:3" x14ac:dyDescent="0.35">
      <c r="A763" s="89"/>
      <c r="B763" s="68"/>
      <c r="C763" s="90"/>
    </row>
    <row r="764" spans="1:3" x14ac:dyDescent="0.35">
      <c r="A764" s="89"/>
      <c r="B764" s="68"/>
      <c r="C764" s="90"/>
    </row>
    <row r="765" spans="1:3" x14ac:dyDescent="0.35">
      <c r="A765" s="89"/>
      <c r="B765" s="68"/>
      <c r="C765" s="90"/>
    </row>
    <row r="766" spans="1:3" x14ac:dyDescent="0.35">
      <c r="A766" s="89"/>
      <c r="B766" s="68"/>
      <c r="C766" s="90"/>
    </row>
    <row r="767" spans="1:3" x14ac:dyDescent="0.35">
      <c r="A767" s="89"/>
      <c r="B767" s="68"/>
      <c r="C767" s="90"/>
    </row>
    <row r="768" spans="1:3" x14ac:dyDescent="0.35">
      <c r="A768" s="89"/>
      <c r="B768" s="68"/>
      <c r="C768" s="90"/>
    </row>
    <row r="769" spans="1:3" x14ac:dyDescent="0.35">
      <c r="A769" s="89"/>
      <c r="B769" s="68"/>
      <c r="C769" s="90"/>
    </row>
    <row r="770" spans="1:3" x14ac:dyDescent="0.35">
      <c r="A770" s="89"/>
      <c r="B770" s="68"/>
      <c r="C770" s="90"/>
    </row>
    <row r="771" spans="1:3" x14ac:dyDescent="0.35">
      <c r="A771" s="89"/>
      <c r="B771" s="68"/>
      <c r="C771" s="90"/>
    </row>
    <row r="772" spans="1:3" x14ac:dyDescent="0.35">
      <c r="A772" s="89"/>
      <c r="B772" s="68"/>
      <c r="C772" s="90"/>
    </row>
    <row r="773" spans="1:3" x14ac:dyDescent="0.35">
      <c r="A773" s="89"/>
      <c r="B773" s="68"/>
      <c r="C773" s="90"/>
    </row>
    <row r="774" spans="1:3" x14ac:dyDescent="0.35">
      <c r="A774" s="89"/>
      <c r="B774" s="68"/>
      <c r="C774" s="90"/>
    </row>
    <row r="775" spans="1:3" x14ac:dyDescent="0.35">
      <c r="A775" s="89"/>
      <c r="B775" s="68"/>
      <c r="C775" s="90"/>
    </row>
    <row r="776" spans="1:3" x14ac:dyDescent="0.35">
      <c r="A776" s="89"/>
      <c r="B776" s="68"/>
      <c r="C776" s="90"/>
    </row>
    <row r="777" spans="1:3" x14ac:dyDescent="0.35">
      <c r="A777" s="89"/>
      <c r="B777" s="68"/>
      <c r="C777" s="90"/>
    </row>
    <row r="778" spans="1:3" x14ac:dyDescent="0.35">
      <c r="A778" s="89"/>
      <c r="B778" s="68"/>
      <c r="C778" s="90"/>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
  <sheetViews>
    <sheetView zoomScale="151" workbookViewId="0">
      <selection activeCell="D26" sqref="D26"/>
    </sheetView>
  </sheetViews>
  <sheetFormatPr defaultColWidth="8.90625" defaultRowHeight="14.5" x14ac:dyDescent="0.35"/>
  <cols>
    <col min="1" max="1" width="21.08984375" style="84" customWidth="1"/>
    <col min="2" max="12" width="7" style="84" customWidth="1"/>
    <col min="13" max="16384" width="8.90625" style="84"/>
  </cols>
  <sheetData>
    <row r="1" spans="1:12" ht="17" x14ac:dyDescent="0.4">
      <c r="A1" s="83" t="s">
        <v>53</v>
      </c>
    </row>
    <row r="2" spans="1:12" x14ac:dyDescent="0.35">
      <c r="A2" s="85" t="s">
        <v>54</v>
      </c>
    </row>
    <row r="3" spans="1:12" x14ac:dyDescent="0.35">
      <c r="B3" s="86" t="s">
        <v>55</v>
      </c>
      <c r="C3" s="86" t="s">
        <v>56</v>
      </c>
      <c r="D3" s="86" t="s">
        <v>57</v>
      </c>
      <c r="E3" s="86" t="s">
        <v>58</v>
      </c>
      <c r="F3" s="86" t="s">
        <v>59</v>
      </c>
      <c r="G3" s="86" t="s">
        <v>60</v>
      </c>
      <c r="H3" s="86" t="s">
        <v>61</v>
      </c>
      <c r="I3" s="86" t="s">
        <v>62</v>
      </c>
      <c r="J3" s="86" t="s">
        <v>63</v>
      </c>
      <c r="K3" s="86" t="s">
        <v>64</v>
      </c>
      <c r="L3" s="86" t="s">
        <v>65</v>
      </c>
    </row>
    <row r="4" spans="1:12" x14ac:dyDescent="0.35">
      <c r="A4" s="86" t="s">
        <v>66</v>
      </c>
      <c r="B4" s="87">
        <v>4.3</v>
      </c>
      <c r="C4" s="87">
        <v>4.3</v>
      </c>
      <c r="D4" s="87">
        <v>3.6</v>
      </c>
      <c r="E4" s="87">
        <v>2.9</v>
      </c>
      <c r="F4" s="87">
        <v>2.7</v>
      </c>
      <c r="G4" s="87">
        <v>1.4</v>
      </c>
      <c r="H4" s="87">
        <v>1.7</v>
      </c>
      <c r="I4" s="87">
        <v>1.3</v>
      </c>
      <c r="J4" s="87">
        <v>0.7</v>
      </c>
      <c r="K4" s="87">
        <v>0.3</v>
      </c>
      <c r="L4" s="87">
        <v>0.5</v>
      </c>
    </row>
    <row r="5" spans="1:12" x14ac:dyDescent="0.35">
      <c r="A5" s="88" t="s">
        <v>67</v>
      </c>
    </row>
    <row r="6" spans="1:12" x14ac:dyDescent="0.35">
      <c r="A6" s="84" t="s">
        <v>77</v>
      </c>
      <c r="B6" s="119">
        <f>SUM(B4:L4)/10</f>
        <v>2.37</v>
      </c>
    </row>
    <row r="7" spans="1:12" x14ac:dyDescent="0.35">
      <c r="A7" s="84" t="s">
        <v>68</v>
      </c>
    </row>
  </sheetData>
  <pageMargins left="0.75" right="0.75" top="0.75" bottom="0.5" header="0.5" footer="0.7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
  <sheetViews>
    <sheetView topLeftCell="A2" zoomScale="163" zoomScaleNormal="140" workbookViewId="0">
      <selection activeCell="B45" sqref="B45"/>
    </sheetView>
  </sheetViews>
  <sheetFormatPr defaultColWidth="8.90625" defaultRowHeight="14.5" x14ac:dyDescent="0.35"/>
  <cols>
    <col min="1" max="1" width="3.453125" style="59" customWidth="1"/>
    <col min="2" max="2" width="3.453125" style="59" bestFit="1" customWidth="1"/>
    <col min="3" max="3" width="1.6328125" style="59" bestFit="1" customWidth="1"/>
    <col min="4" max="4" width="10.54296875" style="59" bestFit="1" customWidth="1"/>
    <col min="5" max="5" width="2.08984375" style="59" bestFit="1" customWidth="1"/>
    <col min="6" max="6" width="6.54296875" style="59" bestFit="1" customWidth="1"/>
    <col min="7" max="7" width="2.6328125" style="59" customWidth="1"/>
    <col min="8" max="8" width="2.54296875" style="59" bestFit="1" customWidth="1"/>
    <col min="9" max="9" width="10.54296875" style="59" customWidth="1"/>
    <col min="10" max="10" width="2.54296875" style="59" bestFit="1" customWidth="1"/>
    <col min="11" max="11" width="6.54296875" style="59" bestFit="1" customWidth="1"/>
    <col min="12" max="16384" width="8.90625" style="59"/>
  </cols>
  <sheetData>
    <row r="1" spans="1:14" x14ac:dyDescent="0.35">
      <c r="A1" s="104" t="s">
        <v>46</v>
      </c>
      <c r="B1" s="104"/>
      <c r="C1" s="104"/>
      <c r="D1" s="104"/>
      <c r="E1" s="103" t="s">
        <v>52</v>
      </c>
      <c r="F1" s="103"/>
      <c r="G1" s="103"/>
      <c r="H1" s="103"/>
      <c r="I1" s="103"/>
    </row>
    <row r="2" spans="1:14" ht="23.5" x14ac:dyDescent="0.55000000000000004">
      <c r="A2" s="70" t="s">
        <v>47</v>
      </c>
      <c r="B2" s="70"/>
      <c r="C2" s="70"/>
      <c r="D2" s="70"/>
      <c r="E2" s="70"/>
      <c r="F2" s="70"/>
      <c r="G2" s="70"/>
      <c r="H2" s="70"/>
      <c r="I2" s="70"/>
      <c r="J2" s="70"/>
      <c r="K2" s="70"/>
      <c r="L2" s="71"/>
      <c r="M2" s="71"/>
      <c r="N2" s="71"/>
    </row>
    <row r="3" spans="1:14" ht="30" x14ac:dyDescent="0.8">
      <c r="A3" s="72" t="s">
        <v>48</v>
      </c>
      <c r="B3" s="72" t="s">
        <v>35</v>
      </c>
      <c r="C3" s="72" t="s">
        <v>40</v>
      </c>
      <c r="D3" s="72" t="s">
        <v>49</v>
      </c>
      <c r="E3" s="72" t="s">
        <v>19</v>
      </c>
      <c r="F3" s="72" t="s">
        <v>50</v>
      </c>
      <c r="G3" s="72" t="s">
        <v>42</v>
      </c>
      <c r="H3" s="72" t="s">
        <v>37</v>
      </c>
      <c r="I3" s="73" t="s">
        <v>51</v>
      </c>
      <c r="J3" s="73" t="s">
        <v>38</v>
      </c>
      <c r="K3" s="72" t="s">
        <v>50</v>
      </c>
    </row>
    <row r="4" spans="1:14" ht="13.5" customHeight="1" x14ac:dyDescent="0.6">
      <c r="A4" s="72"/>
      <c r="B4" s="72"/>
      <c r="C4" s="72"/>
      <c r="D4" s="72"/>
      <c r="E4" s="72"/>
      <c r="F4" s="72"/>
      <c r="G4" s="72"/>
      <c r="H4" s="72"/>
      <c r="I4" s="72"/>
      <c r="J4" s="72"/>
      <c r="K4" s="72"/>
    </row>
    <row r="5" spans="1:14" ht="26" x14ac:dyDescent="0.6">
      <c r="A5" s="72" t="s">
        <v>48</v>
      </c>
      <c r="B5" s="72" t="s">
        <v>35</v>
      </c>
      <c r="C5" s="72" t="s">
        <v>40</v>
      </c>
      <c r="D5" s="74">
        <f>'Markedsafkast OMXC25'!C44</f>
        <v>9.1090000000000018</v>
      </c>
      <c r="E5" s="72" t="s">
        <v>19</v>
      </c>
      <c r="F5" s="118">
        <f>'10 årig statsobligation'!B6</f>
        <v>2.37</v>
      </c>
      <c r="G5" s="72" t="s">
        <v>42</v>
      </c>
      <c r="H5" s="72" t="s">
        <v>37</v>
      </c>
      <c r="I5" s="120">
        <f>'AMBU-Betaværdi'!F4</f>
        <v>1.5917119213336788</v>
      </c>
      <c r="J5" s="73" t="s">
        <v>38</v>
      </c>
      <c r="K5" s="75">
        <f>F5</f>
        <v>2.37</v>
      </c>
    </row>
    <row r="6" spans="1:14" ht="13.5" customHeight="1" x14ac:dyDescent="0.6">
      <c r="A6" s="72"/>
      <c r="B6" s="72"/>
      <c r="C6" s="72"/>
      <c r="D6" s="72"/>
      <c r="E6" s="72"/>
      <c r="F6" s="72"/>
      <c r="G6" s="72"/>
      <c r="H6" s="72"/>
      <c r="I6" s="76"/>
      <c r="J6" s="72"/>
      <c r="K6" s="75"/>
    </row>
    <row r="7" spans="1:14" ht="30" customHeight="1" x14ac:dyDescent="0.6">
      <c r="A7" s="72" t="s">
        <v>48</v>
      </c>
      <c r="B7" s="72" t="s">
        <v>35</v>
      </c>
      <c r="C7" s="72"/>
      <c r="D7" s="105">
        <f>D5-F5</f>
        <v>6.7390000000000017</v>
      </c>
      <c r="E7" s="105"/>
      <c r="F7" s="105"/>
      <c r="G7" s="72"/>
      <c r="H7" s="72" t="s">
        <v>37</v>
      </c>
      <c r="I7" s="77">
        <f>I5</f>
        <v>1.5917119213336788</v>
      </c>
      <c r="J7" s="73" t="s">
        <v>38</v>
      </c>
      <c r="K7" s="75">
        <f>K5</f>
        <v>2.37</v>
      </c>
    </row>
    <row r="8" spans="1:14" ht="13.5" customHeight="1" x14ac:dyDescent="0.6">
      <c r="A8" s="72"/>
      <c r="B8" s="72"/>
      <c r="C8" s="72"/>
      <c r="D8" s="72"/>
      <c r="E8" s="72"/>
      <c r="F8" s="72"/>
      <c r="G8" s="72"/>
      <c r="H8" s="72"/>
      <c r="I8" s="72"/>
      <c r="J8" s="72"/>
      <c r="K8" s="72"/>
    </row>
    <row r="9" spans="1:14" ht="26.5" thickBot="1" x14ac:dyDescent="0.65">
      <c r="A9" s="78" t="s">
        <v>48</v>
      </c>
      <c r="B9" s="78" t="s">
        <v>35</v>
      </c>
      <c r="C9" s="78"/>
      <c r="D9" s="79">
        <f>D7*I7+K7</f>
        <v>13.096546637867664</v>
      </c>
      <c r="E9" s="80"/>
      <c r="F9" s="80"/>
      <c r="G9" s="81"/>
      <c r="H9" s="72"/>
      <c r="I9" s="72"/>
      <c r="J9" s="72"/>
      <c r="K9" s="72"/>
    </row>
    <row r="10" spans="1:14" ht="19" thickTop="1" x14ac:dyDescent="0.45">
      <c r="A10" s="82"/>
      <c r="B10" s="82"/>
      <c r="C10" s="82"/>
      <c r="D10" s="82"/>
      <c r="E10" s="82"/>
      <c r="F10" s="82"/>
      <c r="G10" s="82"/>
      <c r="H10" s="82"/>
      <c r="I10" s="82"/>
    </row>
    <row r="11" spans="1:14" ht="18.5" x14ac:dyDescent="0.45">
      <c r="A11" s="82"/>
      <c r="B11" s="82"/>
      <c r="C11" s="82"/>
      <c r="D11" s="82"/>
      <c r="E11" s="82"/>
      <c r="F11" s="82"/>
      <c r="G11" s="82"/>
      <c r="H11" s="82"/>
      <c r="I11" s="82"/>
    </row>
  </sheetData>
  <mergeCells count="3">
    <mergeCell ref="A1:D1"/>
    <mergeCell ref="E1:I1"/>
    <mergeCell ref="D7:F7"/>
  </mergeCells>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
  <sheetViews>
    <sheetView zoomScale="153" zoomScaleNormal="190" workbookViewId="0">
      <selection activeCell="A14" sqref="A14"/>
    </sheetView>
  </sheetViews>
  <sheetFormatPr defaultColWidth="8.90625" defaultRowHeight="14.5" x14ac:dyDescent="0.35"/>
  <cols>
    <col min="1" max="1" width="6.453125" style="59" bestFit="1" customWidth="1"/>
    <col min="2" max="2" width="2" style="59" bestFit="1" customWidth="1"/>
    <col min="3" max="3" width="15.08984375" style="59" bestFit="1" customWidth="1"/>
    <col min="4" max="4" width="2" style="59" bestFit="1" customWidth="1"/>
    <col min="5" max="5" width="8.08984375" style="59" customWidth="1"/>
    <col min="6" max="6" width="2" style="59" bestFit="1" customWidth="1"/>
    <col min="7" max="7" width="19.453125" style="59" customWidth="1"/>
    <col min="8" max="8" width="1.81640625" style="59" customWidth="1"/>
    <col min="9" max="9" width="9.6328125" style="59" customWidth="1"/>
    <col min="10" max="10" width="2" style="59" bestFit="1" customWidth="1"/>
    <col min="11" max="11" width="2.54296875" style="59" customWidth="1"/>
    <col min="12" max="13" width="2" style="59" bestFit="1" customWidth="1"/>
    <col min="14" max="14" width="4.6328125" style="59" customWidth="1"/>
    <col min="15" max="15" width="2" style="59" customWidth="1"/>
    <col min="16" max="16384" width="8.90625" style="59"/>
  </cols>
  <sheetData>
    <row r="1" spans="1:15" ht="17.25" customHeight="1" x14ac:dyDescent="0.35">
      <c r="A1" s="102" t="s">
        <v>34</v>
      </c>
      <c r="B1" s="95"/>
      <c r="C1" s="95"/>
      <c r="D1" s="95"/>
      <c r="E1" s="95"/>
      <c r="F1" s="95"/>
      <c r="G1" s="95"/>
      <c r="H1" s="95"/>
      <c r="I1" s="95"/>
      <c r="J1" s="95"/>
      <c r="K1" s="95"/>
      <c r="L1" s="95"/>
      <c r="M1" s="95"/>
      <c r="N1" s="95"/>
      <c r="O1" s="95"/>
    </row>
    <row r="2" spans="1:15" ht="15" thickBot="1" x14ac:dyDescent="0.4">
      <c r="A2" s="98" t="s">
        <v>23</v>
      </c>
      <c r="B2" s="98" t="s">
        <v>35</v>
      </c>
      <c r="C2" s="60" t="s">
        <v>36</v>
      </c>
      <c r="D2" s="98" t="s">
        <v>37</v>
      </c>
      <c r="E2" s="98" t="s">
        <v>24</v>
      </c>
      <c r="F2" s="98" t="s">
        <v>38</v>
      </c>
      <c r="G2" s="61" t="s">
        <v>22</v>
      </c>
      <c r="H2" s="98" t="s">
        <v>37</v>
      </c>
      <c r="I2" s="98" t="s">
        <v>39</v>
      </c>
      <c r="J2" s="98" t="s">
        <v>37</v>
      </c>
      <c r="K2" s="93" t="s">
        <v>40</v>
      </c>
      <c r="L2" s="98">
        <v>1</v>
      </c>
      <c r="M2" s="98" t="s">
        <v>19</v>
      </c>
      <c r="N2" s="98" t="s">
        <v>41</v>
      </c>
      <c r="O2" s="93" t="s">
        <v>42</v>
      </c>
    </row>
    <row r="3" spans="1:15" x14ac:dyDescent="0.35">
      <c r="A3" s="98"/>
      <c r="B3" s="98"/>
      <c r="C3" s="62" t="s">
        <v>43</v>
      </c>
      <c r="D3" s="98"/>
      <c r="E3" s="98"/>
      <c r="F3" s="98"/>
      <c r="G3" s="63" t="s">
        <v>43</v>
      </c>
      <c r="H3" s="98"/>
      <c r="I3" s="98"/>
      <c r="J3" s="98"/>
      <c r="K3" s="93"/>
      <c r="L3" s="98"/>
      <c r="M3" s="98"/>
      <c r="N3" s="98"/>
      <c r="O3" s="93"/>
    </row>
    <row r="4" spans="1:15" x14ac:dyDescent="0.35">
      <c r="A4" s="59" t="s">
        <v>44</v>
      </c>
    </row>
    <row r="5" spans="1:15" ht="15" thickBot="1" x14ac:dyDescent="0.4">
      <c r="A5" s="98" t="s">
        <v>23</v>
      </c>
      <c r="B5" s="98" t="s">
        <v>35</v>
      </c>
      <c r="C5" s="64">
        <f>Konklusion!B3</f>
        <v>30265000000</v>
      </c>
      <c r="D5" s="98" t="s">
        <v>37</v>
      </c>
      <c r="E5" s="101">
        <f>'CAPM R beregnes'!D9/100</f>
        <v>0.13096546637867665</v>
      </c>
      <c r="F5" s="98" t="s">
        <v>38</v>
      </c>
      <c r="G5" s="65">
        <f>Konklusion!B4</f>
        <v>1221000000</v>
      </c>
      <c r="H5" s="98" t="s">
        <v>37</v>
      </c>
      <c r="I5" s="100">
        <f>Konklusion!B12</f>
        <v>5.2416052416052419E-2</v>
      </c>
      <c r="J5" s="98" t="s">
        <v>37</v>
      </c>
      <c r="K5" s="93" t="s">
        <v>40</v>
      </c>
      <c r="L5" s="98">
        <v>1</v>
      </c>
      <c r="M5" s="98" t="s">
        <v>19</v>
      </c>
      <c r="N5" s="99">
        <v>0</v>
      </c>
      <c r="O5" s="93" t="s">
        <v>42</v>
      </c>
    </row>
    <row r="6" spans="1:15" x14ac:dyDescent="0.35">
      <c r="A6" s="98"/>
      <c r="B6" s="98"/>
      <c r="C6" s="66">
        <f>Konklusion!B5</f>
        <v>31486000000</v>
      </c>
      <c r="D6" s="98"/>
      <c r="E6" s="101"/>
      <c r="F6" s="98"/>
      <c r="G6" s="67">
        <f>C6</f>
        <v>31486000000</v>
      </c>
      <c r="H6" s="98"/>
      <c r="I6" s="100"/>
      <c r="J6" s="98"/>
      <c r="K6" s="93"/>
      <c r="L6" s="98"/>
      <c r="M6" s="98"/>
      <c r="N6" s="99"/>
      <c r="O6" s="93"/>
    </row>
    <row r="8" spans="1:15" x14ac:dyDescent="0.35">
      <c r="A8" s="59" t="s">
        <v>23</v>
      </c>
      <c r="B8" s="59" t="s">
        <v>35</v>
      </c>
      <c r="C8" s="68">
        <f>C5/C6</f>
        <v>0.96122086006479068</v>
      </c>
      <c r="D8" s="59" t="str">
        <f>D5</f>
        <v>*</v>
      </c>
      <c r="E8" s="69">
        <f>E5</f>
        <v>0.13096546637867665</v>
      </c>
      <c r="F8" s="59" t="str">
        <f>F5</f>
        <v>+</v>
      </c>
      <c r="G8" s="68">
        <f>G5/G6</f>
        <v>3.8779139935209296E-2</v>
      </c>
      <c r="H8" s="59" t="str">
        <f>H5</f>
        <v>*</v>
      </c>
      <c r="I8" s="69">
        <f>I5</f>
        <v>5.2416052416052419E-2</v>
      </c>
      <c r="J8" s="59" t="str">
        <f>J5</f>
        <v>*</v>
      </c>
      <c r="K8" s="94">
        <f>1-N5</f>
        <v>1</v>
      </c>
      <c r="L8" s="95"/>
      <c r="M8" s="95"/>
      <c r="N8" s="95"/>
    </row>
    <row r="10" spans="1:15" x14ac:dyDescent="0.35">
      <c r="A10" s="59" t="s">
        <v>23</v>
      </c>
      <c r="B10" s="59" t="str">
        <f>B8</f>
        <v>=</v>
      </c>
      <c r="C10" s="96">
        <f>C8*E8</f>
        <v>0.12588673823129801</v>
      </c>
      <c r="D10" s="96"/>
      <c r="E10" s="96"/>
      <c r="F10" s="59" t="str">
        <f>F8</f>
        <v>+</v>
      </c>
      <c r="G10" s="97">
        <f>G8*I8</f>
        <v>2.032649431493362E-3</v>
      </c>
      <c r="H10" s="97"/>
      <c r="I10" s="97"/>
      <c r="J10" s="59" t="str">
        <f>J8</f>
        <v>*</v>
      </c>
      <c r="K10" s="94">
        <f>K8</f>
        <v>1</v>
      </c>
      <c r="L10" s="95"/>
      <c r="M10" s="95"/>
      <c r="N10" s="95"/>
    </row>
    <row r="12" spans="1:15" x14ac:dyDescent="0.35">
      <c r="A12" s="59" t="s">
        <v>23</v>
      </c>
      <c r="B12" s="59" t="str">
        <f>B10</f>
        <v>=</v>
      </c>
      <c r="C12" s="97">
        <f>C10+(G10*K10)</f>
        <v>0.12791938766279137</v>
      </c>
      <c r="D12" s="97"/>
      <c r="E12" s="97"/>
      <c r="F12" s="95" t="s">
        <v>45</v>
      </c>
      <c r="G12" s="95"/>
      <c r="H12" s="129"/>
      <c r="I12" s="129">
        <f>C12</f>
        <v>0.12791938766279137</v>
      </c>
      <c r="J12" s="129"/>
    </row>
  </sheetData>
  <mergeCells count="33">
    <mergeCell ref="A1:O1"/>
    <mergeCell ref="A2:A3"/>
    <mergeCell ref="B2:B3"/>
    <mergeCell ref="D2:D3"/>
    <mergeCell ref="E2:E3"/>
    <mergeCell ref="F2:F3"/>
    <mergeCell ref="H2:H3"/>
    <mergeCell ref="I2:I3"/>
    <mergeCell ref="J2:J3"/>
    <mergeCell ref="K2:K3"/>
    <mergeCell ref="L2:L3"/>
    <mergeCell ref="M2:M3"/>
    <mergeCell ref="N2:N3"/>
    <mergeCell ref="O2:O3"/>
    <mergeCell ref="A5:A6"/>
    <mergeCell ref="B5:B6"/>
    <mergeCell ref="D5:D6"/>
    <mergeCell ref="E5:E6"/>
    <mergeCell ref="F5:F6"/>
    <mergeCell ref="C12:E12"/>
    <mergeCell ref="F12:G12"/>
    <mergeCell ref="I5:I6"/>
    <mergeCell ref="J5:J6"/>
    <mergeCell ref="O5:O6"/>
    <mergeCell ref="K8:N8"/>
    <mergeCell ref="C10:E10"/>
    <mergeCell ref="G10:I10"/>
    <mergeCell ref="K10:N10"/>
    <mergeCell ref="K5:K6"/>
    <mergeCell ref="L5:L6"/>
    <mergeCell ref="M5:M6"/>
    <mergeCell ref="N5:N6"/>
    <mergeCell ref="H5:H6"/>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8"/>
  <sheetViews>
    <sheetView zoomScale="65" zoomScaleNormal="65" workbookViewId="0">
      <selection activeCell="G15" sqref="G15"/>
    </sheetView>
  </sheetViews>
  <sheetFormatPr defaultRowHeight="12.5" x14ac:dyDescent="0.25"/>
  <cols>
    <col min="1" max="1" width="53.36328125" customWidth="1"/>
    <col min="2" max="2" width="34.7265625" bestFit="1" customWidth="1"/>
    <col min="3" max="3" width="47.6328125" customWidth="1"/>
    <col min="4" max="4" width="26.90625" customWidth="1"/>
    <col min="5" max="5" width="28.7265625" bestFit="1" customWidth="1"/>
    <col min="6" max="6" width="13.08984375" customWidth="1"/>
    <col min="8" max="8" width="13.36328125" customWidth="1"/>
    <col min="11" max="11" width="31.1796875" customWidth="1"/>
    <col min="12" max="12" width="21" bestFit="1" customWidth="1"/>
    <col min="13" max="14" width="21.36328125" bestFit="1" customWidth="1"/>
  </cols>
  <sheetData>
    <row r="1" spans="1:16" ht="32.5" x14ac:dyDescent="0.65">
      <c r="A1" s="147" t="s">
        <v>105</v>
      </c>
      <c r="B1" s="148"/>
      <c r="C1" s="148"/>
      <c r="D1" s="148"/>
      <c r="E1" s="148"/>
      <c r="F1" s="53"/>
      <c r="G1" s="53"/>
      <c r="H1" s="53"/>
      <c r="I1" s="53"/>
      <c r="J1" s="53"/>
      <c r="K1" s="53"/>
      <c r="L1" s="53"/>
      <c r="M1" s="53"/>
      <c r="N1" s="53"/>
      <c r="O1" s="53"/>
      <c r="P1" s="53"/>
    </row>
    <row r="2" spans="1:16" ht="25" x14ac:dyDescent="0.5">
      <c r="A2" s="136"/>
      <c r="B2" s="149" t="s">
        <v>92</v>
      </c>
      <c r="C2" s="149" t="s">
        <v>90</v>
      </c>
      <c r="D2" s="149" t="s">
        <v>100</v>
      </c>
      <c r="E2" s="150" t="s">
        <v>91</v>
      </c>
      <c r="F2" s="53"/>
      <c r="G2" s="53"/>
      <c r="H2" s="53"/>
      <c r="I2" s="53"/>
      <c r="J2" s="53"/>
      <c r="O2" s="53"/>
      <c r="P2" s="53"/>
    </row>
    <row r="3" spans="1:16" ht="30" customHeight="1" x14ac:dyDescent="0.45">
      <c r="A3" s="137" t="s">
        <v>84</v>
      </c>
      <c r="B3" s="137">
        <v>30265000000</v>
      </c>
      <c r="C3" s="137">
        <f>C16*C17</f>
        <v>764800000</v>
      </c>
      <c r="D3" s="137">
        <f>Investering!G131</f>
        <v>2943332686.0732799</v>
      </c>
      <c r="E3" s="137">
        <f>B3+C3+D3</f>
        <v>33973132686.07328</v>
      </c>
      <c r="F3" s="56"/>
      <c r="G3" s="54"/>
      <c r="H3" s="53"/>
      <c r="I3" s="53"/>
      <c r="J3" s="53"/>
      <c r="O3" s="53"/>
      <c r="P3" s="53"/>
    </row>
    <row r="4" spans="1:16" ht="30" customHeight="1" x14ac:dyDescent="0.45">
      <c r="A4" s="137" t="s">
        <v>85</v>
      </c>
      <c r="B4" s="137">
        <v>1221000000</v>
      </c>
      <c r="C4" s="137">
        <f>C16*C18</f>
        <v>35200000.00000003</v>
      </c>
      <c r="D4" s="137"/>
      <c r="E4" s="137">
        <f>B4+C4</f>
        <v>1256200000</v>
      </c>
      <c r="F4" s="57"/>
      <c r="G4" s="54"/>
      <c r="H4" s="53"/>
      <c r="I4" s="53"/>
      <c r="J4" s="53"/>
      <c r="O4" s="53"/>
      <c r="P4" s="53"/>
    </row>
    <row r="5" spans="1:16" ht="30" customHeight="1" x14ac:dyDescent="0.45">
      <c r="A5" s="137" t="s">
        <v>86</v>
      </c>
      <c r="B5" s="137">
        <f>B3+B4</f>
        <v>31486000000</v>
      </c>
      <c r="C5" s="137">
        <f>C3+C4</f>
        <v>800000000</v>
      </c>
      <c r="D5" s="137"/>
      <c r="E5" s="137">
        <f>SUM(E3:E4)</f>
        <v>35229332686.07328</v>
      </c>
      <c r="F5" s="56"/>
      <c r="G5" s="53"/>
      <c r="H5" s="53"/>
      <c r="I5" s="53"/>
      <c r="J5" s="53"/>
      <c r="O5" s="53"/>
      <c r="P5" s="53"/>
    </row>
    <row r="6" spans="1:16" ht="30" customHeight="1" x14ac:dyDescent="0.45">
      <c r="A6" s="137" t="s">
        <v>88</v>
      </c>
      <c r="B6" s="137">
        <v>384000000</v>
      </c>
      <c r="C6" s="137">
        <f>Investering!D3</f>
        <v>2000000000</v>
      </c>
      <c r="D6" s="137"/>
      <c r="E6" s="137">
        <f>B6+C6</f>
        <v>2384000000</v>
      </c>
      <c r="F6" s="56"/>
      <c r="G6" s="53"/>
      <c r="H6" s="53"/>
      <c r="I6" s="53"/>
      <c r="J6" s="53"/>
      <c r="O6" s="53"/>
      <c r="P6" s="53"/>
    </row>
    <row r="7" spans="1:16" ht="30" customHeight="1" x14ac:dyDescent="0.45">
      <c r="A7" s="137" t="s">
        <v>18</v>
      </c>
      <c r="B7" s="137">
        <v>64000000</v>
      </c>
      <c r="C7" s="137">
        <f>B12*C4</f>
        <v>1845045.0450450468</v>
      </c>
      <c r="D7" s="137"/>
      <c r="E7" s="137">
        <f>B7+C7</f>
        <v>65845045.045045048</v>
      </c>
      <c r="F7" s="56"/>
      <c r="G7" s="53"/>
      <c r="H7" s="53"/>
      <c r="I7" s="53"/>
      <c r="J7" s="53"/>
      <c r="O7" s="53"/>
      <c r="P7" s="53"/>
    </row>
    <row r="8" spans="1:16" ht="30" customHeight="1" x14ac:dyDescent="0.45">
      <c r="A8" s="137" t="s">
        <v>89</v>
      </c>
      <c r="B8" s="138">
        <f>B6-B7</f>
        <v>320000000</v>
      </c>
      <c r="C8" s="138">
        <f t="shared" ref="C8" si="0">C6-C7</f>
        <v>1998154954.9549549</v>
      </c>
      <c r="D8" s="138"/>
      <c r="E8" s="138">
        <f>E6-E7</f>
        <v>2318154954.9549551</v>
      </c>
      <c r="F8" s="58"/>
      <c r="G8" s="53"/>
      <c r="H8" s="53"/>
      <c r="I8" s="53"/>
      <c r="J8" s="53"/>
      <c r="O8" s="53"/>
      <c r="P8" s="53"/>
    </row>
    <row r="9" spans="1:16" ht="30" customHeight="1" x14ac:dyDescent="0.45">
      <c r="A9" s="137" t="s">
        <v>20</v>
      </c>
      <c r="B9" s="139">
        <f>B3/B5</f>
        <v>0.96122086006479068</v>
      </c>
      <c r="C9" s="139">
        <f>C3/C5</f>
        <v>0.95599999999999996</v>
      </c>
      <c r="D9" s="139"/>
      <c r="E9" s="139">
        <f>E3/E5</f>
        <v>0.96434221416585064</v>
      </c>
      <c r="F9" s="58"/>
      <c r="G9" s="53"/>
      <c r="H9" s="53"/>
      <c r="I9" s="53"/>
      <c r="J9" s="53"/>
      <c r="O9" s="53"/>
      <c r="P9" s="53"/>
    </row>
    <row r="10" spans="1:16" ht="30" customHeight="1" x14ac:dyDescent="0.45">
      <c r="A10" s="137" t="s">
        <v>75</v>
      </c>
      <c r="B10" s="139">
        <f>1-B9</f>
        <v>3.8779139935209317E-2</v>
      </c>
      <c r="C10" s="139">
        <f>1-C9</f>
        <v>4.4000000000000039E-2</v>
      </c>
      <c r="D10" s="139"/>
      <c r="E10" s="139">
        <f>1-E9</f>
        <v>3.5657785834149358E-2</v>
      </c>
      <c r="F10" s="58"/>
      <c r="G10" s="53"/>
      <c r="H10" s="53"/>
      <c r="I10" s="53"/>
      <c r="J10" s="53"/>
      <c r="O10" s="53"/>
      <c r="P10" s="53"/>
    </row>
    <row r="11" spans="1:16" ht="30" customHeight="1" x14ac:dyDescent="0.45">
      <c r="A11" s="137" t="s">
        <v>87</v>
      </c>
      <c r="B11" s="151">
        <f>B4/B3</f>
        <v>4.034363125722782E-2</v>
      </c>
      <c r="C11" s="151">
        <f>C4/C3</f>
        <v>4.6025104602510497E-2</v>
      </c>
      <c r="D11" s="151"/>
      <c r="E11" s="151">
        <f>E4/E3</f>
        <v>3.6976278037349153E-2</v>
      </c>
      <c r="F11" s="58"/>
      <c r="G11" s="53"/>
      <c r="H11" s="53"/>
      <c r="I11" s="53"/>
      <c r="J11" s="53"/>
      <c r="O11" s="53"/>
      <c r="P11" s="53"/>
    </row>
    <row r="12" spans="1:16" ht="30" customHeight="1" x14ac:dyDescent="0.45">
      <c r="A12" s="137" t="s">
        <v>21</v>
      </c>
      <c r="B12" s="139">
        <f>B7/B4</f>
        <v>5.2416052416052419E-2</v>
      </c>
      <c r="C12" s="139">
        <f>C7/C4</f>
        <v>5.2416052416052419E-2</v>
      </c>
      <c r="D12" s="139"/>
      <c r="E12" s="139">
        <f>E7/E4</f>
        <v>5.2416052416052419E-2</v>
      </c>
      <c r="F12" s="53"/>
      <c r="G12" s="53"/>
      <c r="H12" s="53"/>
      <c r="I12" s="53"/>
      <c r="J12" s="53"/>
      <c r="O12" s="53"/>
      <c r="P12" s="53"/>
    </row>
    <row r="13" spans="1:16" ht="30" customHeight="1" x14ac:dyDescent="0.45">
      <c r="A13" s="140"/>
      <c r="B13" s="140"/>
      <c r="C13" s="140"/>
      <c r="D13" s="140"/>
      <c r="E13" s="141"/>
      <c r="F13" s="53"/>
      <c r="G13" s="55"/>
      <c r="H13" s="53"/>
      <c r="I13" s="53"/>
      <c r="J13" s="53"/>
      <c r="K13" s="53"/>
      <c r="L13" s="128"/>
      <c r="M13" s="128"/>
      <c r="O13" s="53"/>
      <c r="P13" s="53"/>
    </row>
    <row r="14" spans="1:16" ht="20.5" x14ac:dyDescent="0.45">
      <c r="A14" s="141"/>
      <c r="B14" s="141"/>
      <c r="C14" s="141"/>
      <c r="D14" s="141"/>
      <c r="E14" s="141"/>
      <c r="F14" s="53"/>
      <c r="G14" s="53"/>
      <c r="H14" s="53"/>
      <c r="I14" s="53"/>
      <c r="J14" s="53"/>
      <c r="K14" s="53"/>
      <c r="L14" s="53"/>
      <c r="M14" s="53"/>
      <c r="O14" s="53"/>
      <c r="P14" s="53"/>
    </row>
    <row r="15" spans="1:16" ht="20.5" x14ac:dyDescent="0.45">
      <c r="A15" s="140"/>
      <c r="B15" s="140"/>
      <c r="C15" s="140"/>
      <c r="D15" s="140"/>
      <c r="E15" s="141"/>
      <c r="F15" s="53"/>
      <c r="G15" s="53"/>
      <c r="H15" s="53"/>
      <c r="I15" s="53"/>
      <c r="J15" s="53"/>
      <c r="K15" s="53"/>
      <c r="L15" s="128"/>
      <c r="M15" s="128"/>
      <c r="O15" s="53"/>
      <c r="P15" s="53"/>
    </row>
    <row r="16" spans="1:16" ht="20.5" x14ac:dyDescent="0.45">
      <c r="A16" s="142" t="s">
        <v>101</v>
      </c>
      <c r="B16" s="142"/>
      <c r="C16" s="143">
        <v>800000000</v>
      </c>
      <c r="D16" s="160">
        <f>Investering!G133</f>
        <v>0.21406465112705253</v>
      </c>
      <c r="E16" s="144"/>
      <c r="F16" s="53"/>
      <c r="G16" s="53"/>
      <c r="H16" s="53"/>
      <c r="I16" s="53"/>
      <c r="J16" s="53"/>
      <c r="K16" s="53"/>
      <c r="L16" s="53"/>
      <c r="M16" s="53"/>
      <c r="O16" s="53"/>
      <c r="P16" s="53"/>
    </row>
    <row r="17" spans="1:16" ht="20.5" x14ac:dyDescent="0.45">
      <c r="A17" s="144" t="s">
        <v>98</v>
      </c>
      <c r="B17" s="144"/>
      <c r="C17" s="178">
        <v>0.95599999999999996</v>
      </c>
      <c r="D17" s="145"/>
      <c r="E17" s="144"/>
      <c r="F17" s="53"/>
      <c r="G17" s="53"/>
      <c r="H17" s="53"/>
      <c r="I17" s="53"/>
      <c r="J17" s="53"/>
      <c r="K17" s="53"/>
      <c r="L17" s="128"/>
      <c r="M17" s="128"/>
      <c r="O17" s="53"/>
      <c r="P17" s="53"/>
    </row>
    <row r="18" spans="1:16" ht="20.5" x14ac:dyDescent="0.45">
      <c r="A18" s="142" t="s">
        <v>99</v>
      </c>
      <c r="B18" s="142"/>
      <c r="C18" s="179">
        <f>1-C17</f>
        <v>4.4000000000000039E-2</v>
      </c>
      <c r="D18" s="146"/>
      <c r="E18" s="142"/>
    </row>
    <row r="20" spans="1:16" ht="20.5" x14ac:dyDescent="0.45">
      <c r="A20" s="167" t="s">
        <v>33</v>
      </c>
      <c r="B20" s="161"/>
      <c r="C20" s="161"/>
      <c r="D20" s="161"/>
      <c r="E20" s="161"/>
      <c r="F20" s="161"/>
    </row>
    <row r="21" spans="1:16" ht="20.5" x14ac:dyDescent="0.45">
      <c r="A21" s="168" t="s">
        <v>102</v>
      </c>
      <c r="B21" s="169">
        <f>B3</f>
        <v>30265000000</v>
      </c>
      <c r="C21" s="169"/>
      <c r="D21" s="169">
        <f>D3</f>
        <v>2943332686.0732799</v>
      </c>
      <c r="E21" s="169">
        <f>B21+D21</f>
        <v>33208332686.07328</v>
      </c>
      <c r="F21" s="161"/>
    </row>
    <row r="22" spans="1:16" ht="20.5" x14ac:dyDescent="0.45">
      <c r="A22" s="168" t="s">
        <v>103</v>
      </c>
      <c r="B22" s="169">
        <v>216950000</v>
      </c>
      <c r="C22" s="169"/>
      <c r="D22" s="169"/>
      <c r="E22" s="169">
        <f>B22</f>
        <v>216950000</v>
      </c>
      <c r="F22" s="161"/>
    </row>
    <row r="23" spans="1:16" ht="20.5" x14ac:dyDescent="0.45">
      <c r="A23" s="168" t="s">
        <v>17</v>
      </c>
      <c r="B23" s="171">
        <f>B21/B22</f>
        <v>139.50218944457248</v>
      </c>
      <c r="C23" s="171"/>
      <c r="D23" s="171"/>
      <c r="E23" s="171">
        <f>E21/E22</f>
        <v>153.06906054885127</v>
      </c>
      <c r="F23" s="161"/>
    </row>
    <row r="24" spans="1:16" ht="20.5" x14ac:dyDescent="0.45">
      <c r="A24" s="170" t="s">
        <v>104</v>
      </c>
      <c r="B24" s="169"/>
      <c r="C24" s="169"/>
      <c r="D24" s="169"/>
      <c r="E24" s="171">
        <f>E23-B23</f>
        <v>13.566871104278789</v>
      </c>
      <c r="F24" s="162">
        <f>E24/B23</f>
        <v>9.7252029937990522E-2</v>
      </c>
    </row>
    <row r="25" spans="1:16" ht="25.5" x14ac:dyDescent="0.55000000000000004">
      <c r="A25" s="163"/>
      <c r="B25" s="164"/>
      <c r="C25" s="165"/>
      <c r="D25" s="165"/>
      <c r="E25" s="165"/>
      <c r="F25" s="165"/>
    </row>
    <row r="26" spans="1:16" ht="25.5" x14ac:dyDescent="0.55000000000000004">
      <c r="A26" s="166"/>
      <c r="B26" s="164"/>
      <c r="C26" s="165"/>
      <c r="D26" s="165"/>
      <c r="E26" s="165"/>
      <c r="F26" s="165"/>
    </row>
    <row r="27" spans="1:16" ht="25" x14ac:dyDescent="0.5">
      <c r="A27" s="51"/>
      <c r="B27" s="50"/>
    </row>
    <row r="28" spans="1:16" ht="25" x14ac:dyDescent="0.5">
      <c r="A28" s="51"/>
      <c r="B28" s="50"/>
    </row>
    <row r="29" spans="1:16" ht="25" x14ac:dyDescent="0.5">
      <c r="A29" s="51"/>
      <c r="B29" s="50"/>
    </row>
    <row r="30" spans="1:16" ht="25" x14ac:dyDescent="0.5">
      <c r="A30" s="51"/>
      <c r="B30" s="50"/>
    </row>
    <row r="31" spans="1:16" ht="25" x14ac:dyDescent="0.5">
      <c r="A31" s="52"/>
      <c r="B31" s="50"/>
    </row>
    <row r="32" spans="1:16" ht="25" x14ac:dyDescent="0.5">
      <c r="A32" s="130"/>
      <c r="B32" s="50"/>
    </row>
    <row r="40" spans="1:9" ht="23.5" x14ac:dyDescent="0.55000000000000004">
      <c r="A40" s="152" t="s">
        <v>25</v>
      </c>
      <c r="B40" s="153"/>
      <c r="C40" s="154"/>
      <c r="D40" s="155"/>
      <c r="E40" s="155"/>
      <c r="F40" s="156"/>
      <c r="G40" s="156"/>
      <c r="H40" s="155"/>
      <c r="I40" s="155"/>
    </row>
    <row r="41" spans="1:9" ht="23.5" x14ac:dyDescent="0.55000000000000004">
      <c r="A41" s="157" t="s">
        <v>26</v>
      </c>
      <c r="B41" s="153"/>
      <c r="C41" s="154"/>
      <c r="D41" s="155"/>
      <c r="E41" s="155"/>
      <c r="F41" s="155"/>
      <c r="G41" s="155"/>
      <c r="H41" s="155"/>
      <c r="I41" s="155"/>
    </row>
    <row r="42" spans="1:9" ht="23.5" x14ac:dyDescent="0.55000000000000004">
      <c r="A42" s="152" t="s">
        <v>76</v>
      </c>
      <c r="B42" s="153"/>
      <c r="C42" s="155"/>
      <c r="D42" s="155"/>
      <c r="E42" s="155"/>
      <c r="F42" s="153"/>
      <c r="G42" s="155"/>
      <c r="H42" s="155"/>
      <c r="I42" s="155"/>
    </row>
    <row r="43" spans="1:9" ht="23.5" x14ac:dyDescent="0.55000000000000004">
      <c r="A43" s="152" t="s">
        <v>27</v>
      </c>
      <c r="B43" s="153"/>
      <c r="C43" s="155"/>
      <c r="D43" s="155"/>
      <c r="E43" s="155"/>
      <c r="F43" s="155"/>
      <c r="G43" s="155"/>
      <c r="H43" s="155"/>
      <c r="I43" s="155"/>
    </row>
    <row r="44" spans="1:9" ht="23.5" x14ac:dyDescent="0.55000000000000004">
      <c r="A44" s="152" t="s">
        <v>28</v>
      </c>
      <c r="B44" s="153"/>
      <c r="C44" s="155"/>
      <c r="D44" s="155"/>
      <c r="E44" s="155"/>
      <c r="F44" s="155"/>
      <c r="G44" s="155"/>
      <c r="H44" s="155"/>
      <c r="I44" s="155"/>
    </row>
    <row r="45" spans="1:9" ht="23.5" x14ac:dyDescent="0.55000000000000004">
      <c r="A45" s="158" t="s">
        <v>29</v>
      </c>
      <c r="B45" s="153"/>
      <c r="C45" s="155"/>
      <c r="D45" s="155"/>
      <c r="E45" s="155"/>
      <c r="F45" s="155"/>
      <c r="G45" s="155"/>
      <c r="H45" s="159"/>
      <c r="I45" s="159"/>
    </row>
    <row r="46" spans="1:9" ht="23.5" x14ac:dyDescent="0.55000000000000004">
      <c r="A46" s="158" t="s">
        <v>30</v>
      </c>
      <c r="B46" s="153"/>
      <c r="C46" s="155"/>
      <c r="D46" s="155"/>
      <c r="E46" s="155"/>
      <c r="F46" s="155"/>
      <c r="G46" s="155"/>
      <c r="H46" s="159"/>
      <c r="I46" s="159"/>
    </row>
    <row r="47" spans="1:9" ht="23.5" x14ac:dyDescent="0.55000000000000004">
      <c r="A47" s="158" t="s">
        <v>31</v>
      </c>
      <c r="B47" s="153"/>
      <c r="C47" s="155"/>
      <c r="D47" s="155"/>
      <c r="E47" s="155"/>
      <c r="F47" s="155"/>
      <c r="G47" s="155"/>
      <c r="H47" s="159"/>
      <c r="I47" s="159"/>
    </row>
    <row r="48" spans="1:9" ht="23.5" x14ac:dyDescent="0.55000000000000004">
      <c r="A48" s="158" t="s">
        <v>32</v>
      </c>
      <c r="B48" s="153"/>
      <c r="C48" s="155"/>
      <c r="D48" s="155"/>
      <c r="E48" s="155"/>
      <c r="F48" s="155"/>
      <c r="G48" s="155"/>
      <c r="H48" s="159"/>
      <c r="I48" s="159"/>
    </row>
  </sheetData>
  <mergeCells count="1">
    <mergeCell ref="A1:E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BAA1A441F4C43BD88A08F2187D46B080029CF2881D371F544A53CA369A00FEEFD" ma:contentTypeVersion="1" ma:contentTypeDescription="Opret et nyt dokument." ma:contentTypeScope="" ma:versionID="08ae838470468426347cfddd7a3d3a8c">
  <xsd:schema xmlns:xsd="http://www.w3.org/2001/XMLSchema" xmlns:xs="http://www.w3.org/2001/XMLSchema" xmlns:p="http://schemas.microsoft.com/office/2006/metadata/properties" xmlns:ns1="http://schemas.microsoft.com/sharepoint/v3" xmlns:ns2="00AAB1A2-6F06-47dd-BE44-3A3FBBF21F4B" targetNamespace="http://schemas.microsoft.com/office/2006/metadata/properties" ma:root="true" ma:fieldsID="26598db4ed7a13e56f98b7ae5b25d146" ns1:_="" ns2:_="">
    <xsd:import namespace="http://schemas.microsoft.com/sharepoint/v3"/>
    <xsd:import namespace="00AAB1A2-6F06-47dd-BE44-3A3FBBF21F4B"/>
    <xsd:element name="properties">
      <xsd:complexType>
        <xsd:sequence>
          <xsd:element name="documentManagement">
            <xsd:complexType>
              <xsd:all>
                <xsd:element ref="ns1:Comments" minOccurs="0"/>
                <xsd:element ref="ns2:LinkTarget" minOccurs="0"/>
                <xsd:element ref="ns1:SchedulingStartDate" minOccurs="0"/>
                <xsd:element ref="ns1:Scheduling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0" nillable="true" ma:displayName="Beskrivelse" ma:internalName="Comments">
      <xsd:simpleType>
        <xsd:restriction base="dms:Note">
          <xsd:maxLength value="255"/>
        </xsd:restriction>
      </xsd:simpleType>
    </xsd:element>
    <xsd:element name="SchedulingStartDate" ma:index="2" nillable="true" ma:displayName="Startdato" ma:description="Planlagt godkendelses Startdato" ma:format="DateTime" ma:internalName="SchedulingStartDate">
      <xsd:simpleType>
        <xsd:restriction base="dms:DateTime"/>
      </xsd:simpleType>
    </xsd:element>
    <xsd:element name="SchedulingEndDate" ma:index="3" nillable="true" ma:displayName="Slutdato" ma:description="Planlagt godkendelses Slutdato" ma:format="DateTime" ma:internalName="Scheduling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0AAB1A2-6F06-47dd-BE44-3A3FBBF21F4B" elementFormDefault="qualified">
    <xsd:import namespace="http://schemas.microsoft.com/office/2006/documentManagement/types"/>
    <xsd:import namespace="http://schemas.microsoft.com/office/infopath/2007/PartnerControls"/>
    <xsd:element name="LinkTarget" ma:index="1" nillable="true" ma:displayName="Link placering" ma:default="_self" ma:description="Navn på vindue som åbnes ved klik" ma:internalName="LinkTarget">
      <xsd:simpleType>
        <xsd:union memberTypes="dms:Text">
          <xsd:simpleType>
            <xsd:restriction base="dms:Choice">
              <xsd:enumeration value="_self"/>
              <xsd:enumeration value="_parent"/>
              <xsd:enumeration value="_blank"/>
              <xsd:enumeration value="_top"/>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ma:index="4" ma:displayName="Nøgle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hedulingStartDate xmlns="http://schemas.microsoft.com/sharepoint/v3" xsi:nil="true"/>
    <SchedulingEndDate xmlns="http://schemas.microsoft.com/sharepoint/v3" xsi:nil="true"/>
    <LinkTarget xmlns="00AAB1A2-6F06-47dd-BE44-3A3FBBF21F4B">_self</LinkTarget>
    <Comments xmlns="http://schemas.microsoft.com/sharepoint/v3" xsi:nil="true"/>
  </documentManagement>
</p:properties>
</file>

<file path=customXml/itemProps1.xml><?xml version="1.0" encoding="utf-8"?>
<ds:datastoreItem xmlns:ds="http://schemas.openxmlformats.org/officeDocument/2006/customXml" ds:itemID="{9A1564FE-8611-4535-A47F-1E620B90B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AAB1A2-6F06-47dd-BE44-3A3FBBF21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27F49A-FE17-4B98-BA2A-A70C14FD0041}">
  <ds:schemaRefs>
    <ds:schemaRef ds:uri="http://schemas.microsoft.com/office/infopath/2007/PartnerControls"/>
    <ds:schemaRef ds:uri="00AAB1A2-6F06-47dd-BE44-3A3FBBF21F4B"/>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Investering</vt:lpstr>
      <vt:lpstr>Markedsafkast OMXC25</vt:lpstr>
      <vt:lpstr>AMBU-Betaværdi</vt:lpstr>
      <vt:lpstr>10 årig statsobligation</vt:lpstr>
      <vt:lpstr>CAPM R beregnes</vt:lpstr>
      <vt:lpstr>WACC markedsværdi</vt:lpstr>
      <vt:lpstr>Konklusion</vt:lpstr>
    </vt:vector>
  </TitlesOfParts>
  <Company>BR-consult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Brygger</dc:creator>
  <cp:keywords/>
  <cp:lastModifiedBy>Jesper Brygger</cp:lastModifiedBy>
  <cp:lastPrinted>2017-11-28T09:33:52Z</cp:lastPrinted>
  <dcterms:created xsi:type="dcterms:W3CDTF">2000-11-16T20:31:04Z</dcterms:created>
  <dcterms:modified xsi:type="dcterms:W3CDTF">2023-03-23T11:36:45Z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0x010100CBAA1A441F4C43BD88A08F2187D46B080029CF2881D371F544A53CA369A00FEEFD</vt:lpwstr>
  </property>
</Properties>
</file>