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xml" ContentType="application/vnd.openxmlformats-officedocument.spreadsheetml.chart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mc:AlternateContent xmlns:mc="http://schemas.openxmlformats.org/markup-compatibility/2006">
    <mc:Choice Requires="x15">
      <x15ac:absPath xmlns:x15ac="http://schemas.microsoft.com/office/spreadsheetml/2010/11/ac" url="H:\Arbejde\Roskilde Handelsskole\3I Finansiering 2023\PBL\"/>
    </mc:Choice>
  </mc:AlternateContent>
  <xr:revisionPtr revIDLastSave="0" documentId="14_{E5E60B83-0D12-46E1-8F33-F0B4B0FC5DD6}" xr6:coauthVersionLast="36" xr6:coauthVersionMax="36" xr10:uidLastSave="{00000000-0000-0000-0000-000000000000}"/>
  <bookViews>
    <workbookView xWindow="0" yWindow="0" windowWidth="19200" windowHeight="8030" xr2:uid="{00000000-000D-0000-FFFF-FFFF00000000}"/>
  </bookViews>
  <sheets>
    <sheet name="Porteføljen" sheetId="25" r:id="rId1"/>
    <sheet name="kilder Ambu" sheetId="27" r:id="rId2"/>
    <sheet name="kilder DSV" sheetId="29" r:id="rId3"/>
    <sheet name="kilder Pandora" sheetId="28" r:id="rId4"/>
    <sheet name="Kurser Nasdaq" sheetId="26" r:id="rId5"/>
    <sheet name="C25" sheetId="20" r:id="rId6"/>
    <sheet name="AMBU" sheetId="21" r:id="rId7"/>
    <sheet name="DSV" sheetId="23" r:id="rId8"/>
    <sheet name="Pandora" sheetId="22" r:id="rId9"/>
    <sheet name="Inflation" sheetId="2" r:id="rId10"/>
    <sheet name="Renten" sheetId="8" r:id="rId11"/>
    <sheet name="CAPM R Ambu" sheetId="13" r:id="rId12"/>
    <sheet name="Graf CAPM" sheetId="17" r:id="rId13"/>
    <sheet name="Data til Graf" sheetId="18" r:id="rId14"/>
  </sheets>
  <calcPr calcId="191029"/>
</workbook>
</file>

<file path=xl/calcChain.xml><?xml version="1.0" encoding="utf-8"?>
<calcChain xmlns="http://schemas.openxmlformats.org/spreadsheetml/2006/main">
  <c r="F9" i="25" l="1"/>
  <c r="C31" i="25" l="1"/>
  <c r="D31" i="25"/>
  <c r="E31" i="25"/>
  <c r="F31" i="25"/>
  <c r="G31" i="25"/>
  <c r="B31" i="25"/>
  <c r="G45" i="25"/>
  <c r="G46" i="25"/>
  <c r="G47" i="25"/>
  <c r="G49" i="25"/>
  <c r="G42" i="25"/>
  <c r="G28" i="25"/>
  <c r="G32" i="25"/>
  <c r="G33" i="25"/>
  <c r="G34" i="25"/>
  <c r="G35" i="25"/>
  <c r="G20" i="25"/>
  <c r="G17" i="25"/>
  <c r="G18" i="25"/>
  <c r="G19" i="25"/>
  <c r="G24" i="25"/>
  <c r="I10" i="25" l="1"/>
  <c r="H72" i="25"/>
  <c r="E7" i="25"/>
  <c r="H69" i="25"/>
  <c r="H68" i="25"/>
  <c r="H66" i="25"/>
  <c r="H67" i="25"/>
  <c r="B52" i="25"/>
  <c r="D47" i="25"/>
  <c r="E47" i="25"/>
  <c r="F47" i="25"/>
  <c r="B47" i="25"/>
  <c r="D49" i="25"/>
  <c r="E49" i="25"/>
  <c r="F49" i="25"/>
  <c r="D46" i="25"/>
  <c r="E46" i="25"/>
  <c r="F46" i="25"/>
  <c r="B46" i="25"/>
  <c r="C45" i="25"/>
  <c r="D45" i="25"/>
  <c r="E45" i="25"/>
  <c r="F45" i="25"/>
  <c r="B45" i="25"/>
  <c r="B50" i="25"/>
  <c r="C50" i="25"/>
  <c r="D50" i="25"/>
  <c r="E50" i="25"/>
  <c r="F50" i="25"/>
  <c r="G51" i="25"/>
  <c r="G52" i="25" s="1"/>
  <c r="C34" i="25"/>
  <c r="G37" i="25"/>
  <c r="G38" i="25" s="1"/>
  <c r="G22" i="25"/>
  <c r="G23" i="25" s="1"/>
  <c r="F4" i="26"/>
  <c r="E19" i="25"/>
  <c r="F19" i="25"/>
  <c r="C21" i="25"/>
  <c r="C19" i="25" s="1"/>
  <c r="D21" i="25"/>
  <c r="D19" i="25" s="1"/>
  <c r="E21" i="25"/>
  <c r="F21" i="25"/>
  <c r="B1" i="25"/>
  <c r="F2" i="25" s="1"/>
  <c r="B70" i="25"/>
  <c r="C66" i="25"/>
  <c r="C67" i="25"/>
  <c r="C68" i="25"/>
  <c r="C69" i="25"/>
  <c r="G5" i="26"/>
  <c r="H5" i="26"/>
  <c r="F5" i="26"/>
  <c r="G4" i="26"/>
  <c r="H4" i="26"/>
  <c r="H2" i="26"/>
  <c r="G2" i="26"/>
  <c r="F2" i="26"/>
  <c r="C70" i="25" l="1"/>
  <c r="C35" i="20" s="1"/>
  <c r="A1" i="20"/>
  <c r="A7" i="20" s="1"/>
  <c r="A13" i="20" s="1"/>
  <c r="A20" i="20" s="1"/>
  <c r="A26" i="20" s="1"/>
  <c r="A2" i="21"/>
  <c r="B14" i="25"/>
  <c r="B29" i="25" s="1"/>
  <c r="B43" i="25" s="1"/>
  <c r="B58" i="25" s="1"/>
  <c r="B2" i="25"/>
  <c r="C9" i="25"/>
  <c r="D9" i="25"/>
  <c r="E9" i="25"/>
  <c r="B9" i="25"/>
  <c r="A9" i="25"/>
  <c r="C8" i="25"/>
  <c r="D8" i="25"/>
  <c r="E8" i="25"/>
  <c r="B8" i="25"/>
  <c r="A8" i="25"/>
  <c r="C7" i="25"/>
  <c r="D7" i="25"/>
  <c r="B7" i="25"/>
  <c r="A7" i="25"/>
  <c r="C6" i="25"/>
  <c r="D6" i="25"/>
  <c r="D37" i="25" s="1"/>
  <c r="E6" i="25"/>
  <c r="B6" i="25"/>
  <c r="A6" i="25"/>
  <c r="C5" i="25"/>
  <c r="D5" i="25"/>
  <c r="E5" i="25"/>
  <c r="B5" i="25"/>
  <c r="A5" i="25"/>
  <c r="C4" i="25"/>
  <c r="G3" i="25" s="1"/>
  <c r="D4" i="25"/>
  <c r="H3" i="25" s="1"/>
  <c r="E4" i="25"/>
  <c r="I3" i="25" s="1"/>
  <c r="B4" i="25"/>
  <c r="F3" i="25" s="1"/>
  <c r="C1" i="25"/>
  <c r="D1" i="25"/>
  <c r="E1" i="25"/>
  <c r="C2" i="25"/>
  <c r="D2" i="25"/>
  <c r="E2" i="25"/>
  <c r="A2" i="25"/>
  <c r="A4" i="25"/>
  <c r="F51" i="25" l="1"/>
  <c r="C11" i="25"/>
  <c r="C10" i="25"/>
  <c r="G60" i="25" s="1"/>
  <c r="G6" i="25"/>
  <c r="A69" i="25"/>
  <c r="I2" i="25"/>
  <c r="C25" i="20"/>
  <c r="F5" i="25"/>
  <c r="C6" i="22"/>
  <c r="I8" i="25"/>
  <c r="A68" i="25"/>
  <c r="H2" i="25"/>
  <c r="C25" i="22"/>
  <c r="I5" i="25"/>
  <c r="C6" i="23"/>
  <c r="H8" i="25"/>
  <c r="C25" i="23"/>
  <c r="H5" i="25"/>
  <c r="F4" i="25"/>
  <c r="G5" i="25"/>
  <c r="C12" i="22"/>
  <c r="I7" i="25"/>
  <c r="F69" i="25"/>
  <c r="I4" i="25"/>
  <c r="C12" i="23"/>
  <c r="H7" i="25"/>
  <c r="F68" i="25"/>
  <c r="H4" i="25"/>
  <c r="C18" i="20"/>
  <c r="F6" i="25"/>
  <c r="F67" i="25"/>
  <c r="G4" i="25"/>
  <c r="C18" i="22"/>
  <c r="I6" i="25"/>
  <c r="A62" i="25"/>
  <c r="A67" i="25"/>
  <c r="G2" i="25"/>
  <c r="C12" i="20"/>
  <c r="F7" i="25"/>
  <c r="B22" i="25"/>
  <c r="G8" i="25"/>
  <c r="G7" i="25"/>
  <c r="C18" i="23"/>
  <c r="H6" i="25"/>
  <c r="C6" i="20"/>
  <c r="F8" i="25"/>
  <c r="A60" i="25"/>
  <c r="C37" i="25"/>
  <c r="C31" i="20"/>
  <c r="F66" i="25"/>
  <c r="C14" i="25"/>
  <c r="C4" i="22"/>
  <c r="D69" i="25"/>
  <c r="E69" i="25" s="1"/>
  <c r="C4" i="23"/>
  <c r="D68" i="25"/>
  <c r="E68" i="25" s="1"/>
  <c r="C4" i="20"/>
  <c r="D66" i="25"/>
  <c r="E66" i="25" s="1"/>
  <c r="A59" i="25"/>
  <c r="A66" i="25"/>
  <c r="C5" i="21"/>
  <c r="C11" i="21" s="1"/>
  <c r="D67" i="25"/>
  <c r="E67" i="25" s="1"/>
  <c r="B28" i="25"/>
  <c r="A1" i="23"/>
  <c r="A61" i="25"/>
  <c r="E37" i="25"/>
  <c r="C51" i="25"/>
  <c r="C7" i="21"/>
  <c r="E51" i="25"/>
  <c r="C31" i="22"/>
  <c r="E11" i="25"/>
  <c r="E10" i="25"/>
  <c r="G62" i="25" s="1"/>
  <c r="B42" i="25"/>
  <c r="A1" i="22"/>
  <c r="A7" i="22" s="1"/>
  <c r="A13" i="22" s="1"/>
  <c r="A20" i="22" s="1"/>
  <c r="A26" i="22" s="1"/>
  <c r="D22" i="25"/>
  <c r="D17" i="25" s="1"/>
  <c r="D20" i="25" s="1"/>
  <c r="C19" i="21"/>
  <c r="D51" i="25"/>
  <c r="B13" i="25"/>
  <c r="E22" i="25"/>
  <c r="E17" i="25" s="1"/>
  <c r="E20" i="25" s="1"/>
  <c r="C26" i="21"/>
  <c r="C31" i="23"/>
  <c r="D11" i="25"/>
  <c r="D10" i="25"/>
  <c r="G61" i="25" s="1"/>
  <c r="C22" i="25"/>
  <c r="C17" i="25" s="1"/>
  <c r="C20" i="25" s="1"/>
  <c r="C13" i="21"/>
  <c r="F37" i="25"/>
  <c r="B37" i="25"/>
  <c r="F22" i="25"/>
  <c r="F17" i="25" s="1"/>
  <c r="F20" i="25" s="1"/>
  <c r="C32" i="21"/>
  <c r="B51" i="25"/>
  <c r="D38" i="25"/>
  <c r="D33" i="25" s="1"/>
  <c r="F34" i="25"/>
  <c r="E34" i="25"/>
  <c r="D34" i="25"/>
  <c r="D32" i="25" s="1"/>
  <c r="D35" i="25" s="1"/>
  <c r="B34" i="25"/>
  <c r="C46" i="25" l="1"/>
  <c r="C49" i="25" s="1"/>
  <c r="C52" i="25"/>
  <c r="C47" i="25" s="1"/>
  <c r="B38" i="25"/>
  <c r="B33" i="25" s="1"/>
  <c r="B32" i="25"/>
  <c r="B35" i="25" s="1"/>
  <c r="F38" i="25"/>
  <c r="F33" i="25" s="1"/>
  <c r="F32" i="25"/>
  <c r="F35" i="25" s="1"/>
  <c r="F52" i="25"/>
  <c r="E38" i="25"/>
  <c r="E33" i="25" s="1"/>
  <c r="E32" i="25"/>
  <c r="E35" i="25" s="1"/>
  <c r="C38" i="25"/>
  <c r="C33" i="25" s="1"/>
  <c r="C32" i="25"/>
  <c r="C35" i="25" s="1"/>
  <c r="F10" i="25"/>
  <c r="H10" i="25"/>
  <c r="H9" i="25"/>
  <c r="G10" i="25"/>
  <c r="G9" i="25"/>
  <c r="I9" i="25"/>
  <c r="G68" i="25"/>
  <c r="G67" i="25"/>
  <c r="G69" i="25"/>
  <c r="C29" i="25"/>
  <c r="C43" i="25" s="1"/>
  <c r="C58" i="25" s="1"/>
  <c r="D14" i="25"/>
  <c r="C23" i="25"/>
  <c r="C18" i="25" s="1"/>
  <c r="F23" i="25"/>
  <c r="F18" i="25" s="1"/>
  <c r="D52" i="25"/>
  <c r="G66" i="25"/>
  <c r="D23" i="25"/>
  <c r="D18" i="25" s="1"/>
  <c r="E23" i="25"/>
  <c r="E18" i="25" s="1"/>
  <c r="A7" i="23"/>
  <c r="A13" i="23"/>
  <c r="A20" i="23"/>
  <c r="A26" i="23" s="1"/>
  <c r="E52" i="25"/>
  <c r="G70" i="25" l="1"/>
  <c r="C37" i="20" s="1"/>
  <c r="E14" i="25"/>
  <c r="D29" i="25"/>
  <c r="D43" i="25" s="1"/>
  <c r="D58" i="25" s="1"/>
  <c r="H70" i="25" l="1"/>
  <c r="F14" i="25"/>
  <c r="E29" i="25"/>
  <c r="E43" i="25" s="1"/>
  <c r="E58" i="25" s="1"/>
  <c r="F29" i="25" l="1"/>
  <c r="F43" i="25" s="1"/>
  <c r="F58" i="25" s="1"/>
  <c r="G14" i="25"/>
  <c r="G29" i="25" l="1"/>
  <c r="A3" i="25"/>
  <c r="A29" i="18" l="1"/>
  <c r="A28" i="18"/>
  <c r="B23" i="18"/>
  <c r="A22" i="18"/>
  <c r="A20" i="18"/>
  <c r="A21" i="18" s="1"/>
  <c r="A17" i="18"/>
  <c r="A14" i="18"/>
  <c r="A18" i="18" s="1"/>
  <c r="B9" i="18"/>
  <c r="B25" i="18" s="1"/>
  <c r="B8" i="18"/>
  <c r="B15" i="18" s="1"/>
  <c r="B19" i="18" s="1"/>
  <c r="A8" i="18"/>
  <c r="A15" i="18" s="1"/>
  <c r="A19" i="18" s="1"/>
  <c r="B6" i="18"/>
  <c r="B5" i="18"/>
  <c r="B4" i="18"/>
  <c r="B3" i="18"/>
  <c r="I8" i="13"/>
  <c r="D8" i="13"/>
  <c r="K6" i="13"/>
  <c r="K8" i="13" s="1"/>
  <c r="B31" i="23"/>
  <c r="B30" i="23"/>
  <c r="B29" i="23"/>
  <c r="B28" i="23"/>
  <c r="B27" i="23"/>
  <c r="B12" i="23"/>
  <c r="B18" i="23" s="1"/>
  <c r="B11" i="23"/>
  <c r="B17" i="23" s="1"/>
  <c r="B10" i="23"/>
  <c r="B16" i="23" s="1"/>
  <c r="B9" i="23"/>
  <c r="B15" i="23" s="1"/>
  <c r="B8" i="23"/>
  <c r="B14" i="23" s="1"/>
  <c r="B31" i="22"/>
  <c r="B30" i="22"/>
  <c r="B29" i="22"/>
  <c r="B28" i="22"/>
  <c r="B27" i="22"/>
  <c r="B12" i="22"/>
  <c r="B18" i="22" s="1"/>
  <c r="B11" i="22"/>
  <c r="B17" i="22" s="1"/>
  <c r="B10" i="22"/>
  <c r="B16" i="22" s="1"/>
  <c r="B9" i="22"/>
  <c r="B15" i="22" s="1"/>
  <c r="B8" i="22"/>
  <c r="B14" i="22" s="1"/>
  <c r="C10" i="22"/>
  <c r="B32" i="21"/>
  <c r="B31" i="21"/>
  <c r="B30" i="21"/>
  <c r="B29" i="21"/>
  <c r="B28" i="21"/>
  <c r="B13" i="21"/>
  <c r="B19" i="21" s="1"/>
  <c r="B12" i="21"/>
  <c r="B18" i="21" s="1"/>
  <c r="B11" i="21"/>
  <c r="B17" i="21" s="1"/>
  <c r="B10" i="21"/>
  <c r="B16" i="21" s="1"/>
  <c r="B9" i="21"/>
  <c r="B15" i="21" s="1"/>
  <c r="B31" i="20"/>
  <c r="B37" i="20" s="1"/>
  <c r="B30" i="20"/>
  <c r="B36" i="20" s="1"/>
  <c r="B29" i="20"/>
  <c r="B35" i="20" s="1"/>
  <c r="B28" i="20"/>
  <c r="B34" i="20" s="1"/>
  <c r="B27" i="20"/>
  <c r="B33" i="20" s="1"/>
  <c r="B14" i="20"/>
  <c r="B12" i="20"/>
  <c r="B18" i="20" s="1"/>
  <c r="B11" i="20"/>
  <c r="B17" i="20" s="1"/>
  <c r="C10" i="20"/>
  <c r="B10" i="20"/>
  <c r="B16" i="20" s="1"/>
  <c r="B9" i="20"/>
  <c r="B15" i="20" s="1"/>
  <c r="B8" i="20"/>
  <c r="D3" i="20"/>
  <c r="L8" i="8"/>
  <c r="K8" i="8"/>
  <c r="J7" i="8"/>
  <c r="I7" i="8"/>
  <c r="B7" i="8"/>
  <c r="DR5" i="8"/>
  <c r="L7" i="8" s="1"/>
  <c r="L9" i="8" s="1"/>
  <c r="DF5" i="8"/>
  <c r="K7" i="8" s="1"/>
  <c r="K9" i="8" s="1"/>
  <c r="CT5" i="8"/>
  <c r="CH5" i="8"/>
  <c r="BV5" i="8"/>
  <c r="H7" i="8" s="1"/>
  <c r="BJ5" i="8"/>
  <c r="G7" i="8" s="1"/>
  <c r="AX5" i="8"/>
  <c r="F7" i="8" s="1"/>
  <c r="F9" i="8" s="1"/>
  <c r="AL5" i="8"/>
  <c r="E7" i="8" s="1"/>
  <c r="Z5" i="8"/>
  <c r="D7" i="8" s="1"/>
  <c r="N5" i="8"/>
  <c r="C7" i="8" s="1"/>
  <c r="B5" i="8"/>
  <c r="DN5" i="2"/>
  <c r="J8" i="8" s="1"/>
  <c r="DM5" i="2"/>
  <c r="I8" i="8" s="1"/>
  <c r="I9" i="8" s="1"/>
  <c r="DL5" i="2"/>
  <c r="H8" i="8" s="1"/>
  <c r="DK5" i="2"/>
  <c r="G8" i="8" s="1"/>
  <c r="DJ5" i="2"/>
  <c r="F8" i="8" s="1"/>
  <c r="DI5" i="2"/>
  <c r="E8" i="8" s="1"/>
  <c r="DH5" i="2"/>
  <c r="D8" i="8" s="1"/>
  <c r="DG5" i="2"/>
  <c r="C8" i="8" s="1"/>
  <c r="DF5" i="2"/>
  <c r="B8" i="8" s="1"/>
  <c r="DE5" i="2"/>
  <c r="DD5" i="2"/>
  <c r="DC5" i="2"/>
  <c r="DB5" i="2"/>
  <c r="DA5" i="2"/>
  <c r="CZ5" i="2"/>
  <c r="CY5" i="2"/>
  <c r="CX5" i="2"/>
  <c r="CW5" i="2"/>
  <c r="CV5" i="2"/>
  <c r="CU5" i="2"/>
  <c r="CT5" i="2"/>
  <c r="CS5" i="2"/>
  <c r="CR5" i="2"/>
  <c r="CQ5" i="2"/>
  <c r="CP5" i="2"/>
  <c r="CO5" i="2"/>
  <c r="CN5" i="2"/>
  <c r="CM5" i="2"/>
  <c r="CL5" i="2"/>
  <c r="CK5" i="2"/>
  <c r="CJ5" i="2"/>
  <c r="CI5" i="2"/>
  <c r="CH5" i="2"/>
  <c r="CG5" i="2"/>
  <c r="CF5" i="2"/>
  <c r="CE5" i="2"/>
  <c r="CD5" i="2"/>
  <c r="CC5" i="2"/>
  <c r="CB5" i="2"/>
  <c r="CA5" i="2"/>
  <c r="BZ5" i="2"/>
  <c r="BY5" i="2"/>
  <c r="BX5" i="2"/>
  <c r="BW5" i="2"/>
  <c r="BV5" i="2"/>
  <c r="BU5" i="2"/>
  <c r="BT5" i="2"/>
  <c r="BS5" i="2"/>
  <c r="BR5" i="2"/>
  <c r="BQ5" i="2"/>
  <c r="BP5" i="2"/>
  <c r="BO5" i="2"/>
  <c r="BN5" i="2"/>
  <c r="BM5" i="2"/>
  <c r="BL5" i="2"/>
  <c r="BK5" i="2"/>
  <c r="BJ5" i="2"/>
  <c r="BI5" i="2"/>
  <c r="BH5" i="2"/>
  <c r="BG5" i="2"/>
  <c r="BF5" i="2"/>
  <c r="BE5" i="2"/>
  <c r="BD5" i="2"/>
  <c r="BC5" i="2"/>
  <c r="BB5" i="2"/>
  <c r="BA5" i="2"/>
  <c r="AZ5" i="2"/>
  <c r="AY5" i="2"/>
  <c r="AX5" i="2"/>
  <c r="AW5" i="2"/>
  <c r="AV5" i="2"/>
  <c r="AU5" i="2"/>
  <c r="AT5" i="2"/>
  <c r="AS5"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I5" i="2"/>
  <c r="H5" i="2"/>
  <c r="G5" i="2"/>
  <c r="F5" i="2"/>
  <c r="E5" i="2"/>
  <c r="D5" i="2"/>
  <c r="C5" i="2"/>
  <c r="D10" i="13" l="1"/>
  <c r="A26" i="18" s="1"/>
  <c r="B59" i="25"/>
  <c r="E9" i="8"/>
  <c r="J9" i="8"/>
  <c r="M8" i="8"/>
  <c r="C9" i="8"/>
  <c r="G9" i="8"/>
  <c r="D3" i="22"/>
  <c r="D34" i="20"/>
  <c r="H71" i="25" s="1"/>
  <c r="D9" i="22"/>
  <c r="D9" i="20"/>
  <c r="D9" i="8"/>
  <c r="H9" i="8"/>
  <c r="D4" i="21"/>
  <c r="D3" i="23"/>
  <c r="C10" i="23"/>
  <c r="C16" i="20"/>
  <c r="C16" i="22"/>
  <c r="B16" i="18"/>
  <c r="B27" i="18"/>
  <c r="B9" i="8"/>
  <c r="M7" i="8"/>
  <c r="A24" i="18"/>
  <c r="B10" i="18"/>
  <c r="B13" i="18"/>
  <c r="B61" i="25" l="1"/>
  <c r="B62" i="25"/>
  <c r="C62" i="25"/>
  <c r="B60" i="25"/>
  <c r="C59" i="25"/>
  <c r="M9" i="8"/>
  <c r="D15" i="22"/>
  <c r="C23" i="22"/>
  <c r="C17" i="21"/>
  <c r="D10" i="21"/>
  <c r="D15" i="20"/>
  <c r="C23" i="20"/>
  <c r="C16" i="23"/>
  <c r="D9" i="23"/>
  <c r="B21" i="18"/>
  <c r="B17" i="18"/>
  <c r="C61" i="25" l="1"/>
  <c r="D62" i="25"/>
  <c r="C60" i="25"/>
  <c r="D59" i="25"/>
  <c r="C23" i="23"/>
  <c r="D15" i="23"/>
  <c r="C24" i="21"/>
  <c r="D16" i="21"/>
  <c r="C29" i="20"/>
  <c r="D28" i="20" s="1"/>
  <c r="D22" i="20"/>
  <c r="C29" i="22"/>
  <c r="D28" i="22" s="1"/>
  <c r="D22" i="22"/>
  <c r="E62" i="25" l="1"/>
  <c r="F62" i="25"/>
  <c r="D61" i="25"/>
  <c r="D60" i="25"/>
  <c r="E59" i="25"/>
  <c r="F59" i="25"/>
  <c r="D23" i="21"/>
  <c r="C30" i="21"/>
  <c r="D29" i="21" s="1"/>
  <c r="D22" i="23"/>
  <c r="C29" i="23"/>
  <c r="D28" i="23" s="1"/>
  <c r="F61" i="25" l="1"/>
  <c r="E61" i="25"/>
  <c r="F60" i="25"/>
  <c r="E60" i="25"/>
  <c r="B49" i="25"/>
  <c r="B21" i="25"/>
  <c r="B19" i="25" s="1"/>
  <c r="B17" i="25" s="1"/>
  <c r="B20" i="25" s="1"/>
  <c r="B23" i="25" l="1"/>
  <c r="B18"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Jesper Brygger</author>
  </authors>
  <commentList>
    <comment ref="B1" authorId="0" shapeId="0" xr:uid="{07BF1C29-B4E2-4A95-B9A8-C2281C4C3BF4}">
      <text>
        <r>
          <rPr>
            <b/>
            <sz val="9"/>
            <color indexed="81"/>
            <rFont val="Tahoma"/>
            <family val="2"/>
          </rPr>
          <t>Benchmark til OMX25, det er markedsrenten med en betaværdi på 1</t>
        </r>
        <r>
          <rPr>
            <sz val="9"/>
            <color indexed="81"/>
            <rFont val="Tahoma"/>
            <family val="2"/>
          </rPr>
          <t xml:space="preserve">
</t>
        </r>
      </text>
    </comment>
    <comment ref="A3" authorId="0" shapeId="0" xr:uid="{755F0AD8-CBD1-40D8-8CD1-DF4B5632FB2B}">
      <text>
        <r>
          <rPr>
            <sz val="9"/>
            <color indexed="81"/>
            <rFont val="Tahoma"/>
            <family val="2"/>
          </rPr>
          <t xml:space="preserve">nyeste
</t>
        </r>
      </text>
    </comment>
    <comment ref="A15" authorId="0" shapeId="0" xr:uid="{35C5EF48-F853-470A-BD2B-43FAD370D926}">
      <text>
        <r>
          <rPr>
            <b/>
            <sz val="9"/>
            <color indexed="81"/>
            <rFont val="Tahoma"/>
            <family val="2"/>
          </rPr>
          <t>Return on capital invested capital</t>
        </r>
      </text>
    </comment>
    <comment ref="F59" authorId="0" shapeId="0" xr:uid="{B5DE3B6B-12DC-452B-A3F9-4911BEBB3493}">
      <text>
        <r>
          <rPr>
            <b/>
            <sz val="9"/>
            <color indexed="81"/>
            <rFont val="Tahoma"/>
            <family val="2"/>
          </rPr>
          <t>Årlig forrentning hvis du har haft aktien i 5 år.</t>
        </r>
      </text>
    </comment>
    <comment ref="G60" authorId="0" shapeId="0" xr:uid="{3A01F212-FB96-497A-9752-01CFBF1452EA}">
      <text>
        <r>
          <rPr>
            <b/>
            <sz val="9"/>
            <color indexed="81"/>
            <rFont val="Tahoma"/>
            <family val="2"/>
          </rPr>
          <t>Ambu er en klar vinder lav betaværdi og højt afkast i hele perioden.</t>
        </r>
        <r>
          <rPr>
            <sz val="9"/>
            <color indexed="81"/>
            <rFont val="Tahoma"/>
            <family val="2"/>
          </rPr>
          <t xml:space="preserve">
</t>
        </r>
      </text>
    </comment>
    <comment ref="G61" authorId="0" shapeId="0" xr:uid="{292F205E-2273-438F-ACA3-E529D2C3AD01}">
      <text>
        <r>
          <rPr>
            <b/>
            <sz val="9"/>
            <color indexed="81"/>
            <rFont val="Tahoma"/>
            <family val="2"/>
          </rPr>
          <t>Pandora er den mest risikobetonede aktie og har det laveste afkast så den er udelukkes fra investeringen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Jesper Brygger</author>
  </authors>
  <commentList>
    <comment ref="A4" authorId="0" shapeId="0" xr:uid="{00000000-0006-0000-0700-000001000000}">
      <text>
        <r>
          <rPr>
            <sz val="9"/>
            <color indexed="81"/>
            <rFont val="Tahoma"/>
            <family val="2"/>
          </rPr>
          <t xml:space="preserve">R=Det forventede afkast. Det er den rente som skal indsættes i WACC som EKF (egenkapitalens forrentning). Kan også udtrykkes som kravet til forrentning på den "aktie" som man vil købe.
</t>
        </r>
      </text>
    </comment>
    <comment ref="D4" authorId="0" shapeId="0" xr:uid="{00000000-0006-0000-0700-000002000000}">
      <text>
        <r>
          <rPr>
            <sz val="9"/>
            <color indexed="81"/>
            <rFont val="Tahoma"/>
            <family val="2"/>
          </rPr>
          <t>R</t>
        </r>
        <r>
          <rPr>
            <vertAlign val="subscript"/>
            <sz val="9"/>
            <color indexed="81"/>
            <rFont val="Tahoma"/>
            <family val="2"/>
          </rPr>
          <t>m</t>
        </r>
        <r>
          <rPr>
            <sz val="9"/>
            <color indexed="81"/>
            <rFont val="Tahoma"/>
            <family val="2"/>
          </rPr>
          <t xml:space="preserve">= Markedsrenten /markedsafkastet.
</t>
        </r>
      </text>
    </comment>
    <comment ref="F4" authorId="0" shapeId="0" xr:uid="{00000000-0006-0000-0700-000003000000}">
      <text>
        <r>
          <rPr>
            <sz val="9"/>
            <color indexed="81"/>
            <rFont val="Tahoma"/>
            <family val="2"/>
          </rPr>
          <t>R</t>
        </r>
        <r>
          <rPr>
            <vertAlign val="subscript"/>
            <sz val="9"/>
            <color indexed="81"/>
            <rFont val="Tahoma"/>
            <family val="2"/>
          </rPr>
          <t>f</t>
        </r>
        <r>
          <rPr>
            <sz val="9"/>
            <color indexed="81"/>
            <rFont val="Tahoma"/>
            <family val="2"/>
          </rPr>
          <t xml:space="preserve">= Den risikofri rente, normalt renten på en statsobligation. 
Er ca. 
1,7% i gennemsnit over de sidste 10 år.
</t>
        </r>
      </text>
    </comment>
    <comment ref="I4" authorId="0" shapeId="0" xr:uid="{00000000-0006-0000-0700-000004000000}">
      <text>
        <r>
          <rPr>
            <sz val="9"/>
            <color indexed="81"/>
            <rFont val="Calibri"/>
            <family val="2"/>
          </rPr>
          <t>β=Beta-værdien som er et "risikomål".</t>
        </r>
        <r>
          <rPr>
            <sz val="9"/>
            <color indexed="81"/>
            <rFont val="Tahoma"/>
            <family val="2"/>
          </rPr>
          <t xml:space="preserve">
Siger noget om, hvor risikofyldt en aktie er. En høj betaværdi betyder, at kursen er meget følsom over for udsving på markedet generelt. Betaværdier over 1 betyder, at aktien vil reagere kraftigere end markedet, når markedet stiger eller falder. Betaværdier er under 1 betyder, at aktien reagerer mindre kraftigt end markedet. Generelt siger man, at aktier med en betaværdi over 1,3 har en høj risiko, mens aktier med en betaværdi under 0,8 har en lav risiko.
Eksempel:
Markedet falder 10 procent. En aktie med en betaværdi på 1,4 vil i det tilfælde falde med 14 procent. En aktie med en betaværdi på 0,7 vil kun falde syv procent
</t>
        </r>
      </text>
    </comment>
  </commentList>
</comments>
</file>

<file path=xl/sharedStrings.xml><?xml version="1.0" encoding="utf-8"?>
<sst xmlns="http://schemas.openxmlformats.org/spreadsheetml/2006/main" count="551" uniqueCount="336">
  <si>
    <t>Enhed: indeks</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</si>
  <si>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</si>
  <si>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</si>
  <si>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</si>
  <si>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</si>
  <si>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</si>
  <si>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</si>
  <si>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</si>
  <si>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</si>
  <si>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</si>
  <si>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</si>
  <si>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</si>
  <si>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</si>
  <si>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</si>
  <si>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</si>
  <si>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</si>
  <si>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</si>
  <si>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</si>
  <si>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</si>
  <si>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</si>
  <si>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</si>
  <si>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</si>
  <si>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</si>
  <si>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</si>
  <si>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</si>
  <si>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</si>
  <si>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</si>
  <si>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</si>
  <si>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</si>
  <si>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</si>
  <si>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</si>
  <si>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</si>
  <si>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</si>
  <si>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</si>
  <si>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</si>
  <si>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</si>
  <si>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</si>
  <si>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</si>
  <si>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</si>
  <si>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</si>
  <si>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</si>
  <si>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</si>
  <si>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</si>
  <si>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</si>
  <si>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</si>
  <si>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</si>
  <si>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</si>
  <si>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</si>
  <si>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</si>
  <si>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</si>
  <si>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</si>
  <si>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</si>
  <si>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</si>
  <si>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</si>
  <si>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</si>
  <si>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</si>
  <si>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</si>
  <si>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</si>
  <si>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</si>
  <si>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</si>
  <si>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</si>
  <si>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</si>
  <si>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</si>
  <si>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</si>
  <si>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</si>
  <si>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</si>
  <si>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</si>
  <si>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</si>
  <si>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</si>
  <si>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</si>
  <si>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</si>
  <si>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</si>
  <si>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</si>
  <si>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</si>
  <si>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</si>
  <si>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</si>
  <si>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</si>
  <si>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</si>
  <si>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</si>
  <si>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</si>
  <si>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</si>
  <si>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</si>
  <si>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</si>
  <si>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</si>
  <si>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</si>
  <si>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</si>
  <si>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</si>
  <si>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</si>
  <si>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</si>
  <si>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</si>
  <si>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</si>
  <si>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</si>
  <si>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</si>
  <si>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</si>
  <si>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</si>
  <si>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</si>
  <si>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</si>
  <si>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</si>
  <si>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</si>
  <si>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</si>
  <si>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</si>
  <si>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</si>
  <si>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</si>
  <si>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</si>
  <si>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</si>
  <si>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</si>
  <si>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</si>
  <si>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</si>
  <si>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</si>
  <si>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</si>
  <si>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</si>
  <si>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</si>
  <si>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</si>
  <si>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</si>
  <si>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</si>
  <si>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</si>
  <si>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</si>
  <si>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</si>
  <si>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Forbrugerprisindeks</t>
  </si>
  <si>
    <t>årlig inflation</t>
  </si>
  <si>
    <t>https://da.tradingeconomics.com/denmark/inflation-cpi/forecast</t>
  </si>
  <si>
    <t>Forbrugerprisindeks, årsgennemsnit (1900=100) efter type og tid, årlig inflation 2016 0,3%, prognosen er mellem 1% i 2017 og derefter 2% frem til 2020</t>
  </si>
  <si>
    <t>Danmarks Nationalbanks rentesatser, pengemarkedsrentesatser samt obligationsrentegennemsnit ultimo (pct p.a.) efter type og tid</t>
  </si>
  <si>
    <t>Enhed: pct. pro anno</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</si>
  <si>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</si>
  <si>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</si>
  <si>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</si>
  <si>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</si>
  <si>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</si>
  <si>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</si>
  <si>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</si>
  <si>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</si>
  <si>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</si>
  <si>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</si>
  <si>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</si>
  <si>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</si>
  <si>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</si>
  <si>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</si>
  <si>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</si>
  <si>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</si>
  <si>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</si>
  <si>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</si>
  <si>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</si>
  <si>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</si>
  <si>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</si>
  <si>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</si>
  <si>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</si>
  <si>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</si>
  <si>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</si>
  <si>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</si>
  <si>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</si>
  <si>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</si>
  <si>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</si>
  <si>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</si>
  <si>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</si>
  <si>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</si>
  <si>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</si>
  <si>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</si>
  <si>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</si>
  <si>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</si>
  <si>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</si>
  <si>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</si>
  <si>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</si>
  <si>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</si>
  <si>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</si>
  <si>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</si>
  <si>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</si>
  <si>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</si>
  <si>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</si>
  <si>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</si>
  <si>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</si>
  <si>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</si>
  <si>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</si>
  <si>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</si>
  <si>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</si>
  <si>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</si>
  <si>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</si>
  <si>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</si>
  <si>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</si>
  <si>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</si>
  <si>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</si>
  <si>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</si>
  <si>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</si>
  <si>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</si>
  <si>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</si>
  <si>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</si>
  <si>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</si>
  <si>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</si>
  <si>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</si>
  <si>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</si>
  <si>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</si>
  <si>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</si>
  <si>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</si>
  <si>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</si>
  <si>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</si>
  <si>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</si>
  <si>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</si>
  <si>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</si>
  <si>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</si>
  <si>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</si>
  <si>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</si>
  <si>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</si>
  <si>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</si>
  <si>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</si>
  <si>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</si>
  <si>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</si>
  <si>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</si>
  <si>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</si>
  <si>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</si>
  <si>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</si>
  <si>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</si>
  <si>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</si>
  <si>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</si>
  <si>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</si>
  <si>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</si>
  <si>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</si>
  <si>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</si>
  <si>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</si>
  <si>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</si>
  <si>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</si>
  <si>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</si>
  <si>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</si>
  <si>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</si>
  <si>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</si>
  <si>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</si>
  <si>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</si>
  <si>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</si>
  <si>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</si>
  <si>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</si>
  <si>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</si>
  <si>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</si>
  <si>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</si>
  <si>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</si>
  <si>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</si>
  <si>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</si>
  <si>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</si>
  <si>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</si>
  <si>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</si>
  <si>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</si>
  <si>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</si>
  <si>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</si>
  <si>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</si>
  <si>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</si>
  <si>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</si>
  <si>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</si>
  <si>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</si>
  <si>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</si>
  <si>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</si>
  <si>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</si>
  <si>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</si>
  <si>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</si>
  <si>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</si>
  <si>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10 årig statsobligation</t>
  </si>
  <si>
    <t>år</t>
  </si>
  <si>
    <t>10 årig statsobligation (risikofri rente)</t>
  </si>
  <si>
    <t>Inflation</t>
  </si>
  <si>
    <t>Realrente</t>
  </si>
  <si>
    <t>g.snit 10 år</t>
  </si>
  <si>
    <t>Opgave</t>
  </si>
  <si>
    <t>Virksomhed:</t>
  </si>
  <si>
    <t>Beregning af forventede afkast ud fra CAPM:</t>
  </si>
  <si>
    <t>R</t>
  </si>
  <si>
    <t>=</t>
  </si>
  <si>
    <t>(</t>
  </si>
  <si>
    <r>
      <t>R</t>
    </r>
    <r>
      <rPr>
        <vertAlign val="subscript"/>
        <sz val="20"/>
        <color theme="1"/>
        <rFont val="Calibri"/>
        <family val="2"/>
        <scheme val="minor"/>
      </rPr>
      <t>m</t>
    </r>
  </si>
  <si>
    <t>-</t>
  </si>
  <si>
    <r>
      <t>R</t>
    </r>
    <r>
      <rPr>
        <vertAlign val="subscript"/>
        <sz val="20"/>
        <color theme="1"/>
        <rFont val="Calibri"/>
        <family val="2"/>
        <scheme val="minor"/>
      </rPr>
      <t>f</t>
    </r>
  </si>
  <si>
    <t>)</t>
  </si>
  <si>
    <t>*</t>
  </si>
  <si>
    <t>β</t>
  </si>
  <si>
    <t>+</t>
  </si>
  <si>
    <t>SML</t>
  </si>
  <si>
    <t>(x) Beta værdier</t>
  </si>
  <si>
    <t>(Y) R værdier</t>
  </si>
  <si>
    <r>
      <t>R</t>
    </r>
    <r>
      <rPr>
        <vertAlign val="subscript"/>
        <sz val="11"/>
        <color theme="1"/>
        <rFont val="Calibri"/>
        <family val="2"/>
        <scheme val="minor"/>
      </rPr>
      <t>m</t>
    </r>
  </si>
  <si>
    <t>Ambu</t>
  </si>
  <si>
    <t>Date</t>
  </si>
  <si>
    <t>Pandora</t>
  </si>
  <si>
    <t>DSV</t>
  </si>
  <si>
    <t>Betaværdier "5 år"</t>
  </si>
  <si>
    <t>Skærmbillede 1:</t>
  </si>
  <si>
    <t>Værdier</t>
  </si>
  <si>
    <t>Resultat</t>
  </si>
  <si>
    <t>N</t>
  </si>
  <si>
    <t>antal terminer, f.eks år</t>
  </si>
  <si>
    <t>I%</t>
  </si>
  <si>
    <t>renten</t>
  </si>
  <si>
    <t>PV</t>
  </si>
  <si>
    <t>Present value, nutidsværdi</t>
  </si>
  <si>
    <t>PMT</t>
  </si>
  <si>
    <t>Betaling pr. termin, ydelsen</t>
  </si>
  <si>
    <t>FV</t>
  </si>
  <si>
    <t>Future value</t>
  </si>
  <si>
    <t>Skærmbillede 2:</t>
  </si>
  <si>
    <t>Skærmbillede 3:</t>
  </si>
  <si>
    <t xml:space="preserve">5 år </t>
  </si>
  <si>
    <t>Betaværdi</t>
  </si>
  <si>
    <t>EKF</t>
  </si>
  <si>
    <t>P/E</t>
  </si>
  <si>
    <t>K/I</t>
  </si>
  <si>
    <t>Køb af aktier:</t>
  </si>
  <si>
    <t>Markedsdata</t>
  </si>
  <si>
    <t>EPS</t>
  </si>
  <si>
    <t>E/P %</t>
  </si>
  <si>
    <t>Antal aktier</t>
  </si>
  <si>
    <t>kurs</t>
  </si>
  <si>
    <t>Markedsværdi</t>
  </si>
  <si>
    <t>Egenkapital</t>
  </si>
  <si>
    <t>Årets resultat</t>
  </si>
  <si>
    <t>Porteføljen</t>
  </si>
  <si>
    <t>IRR</t>
  </si>
  <si>
    <t>Portefølje</t>
  </si>
  <si>
    <t>OMX C25</t>
  </si>
  <si>
    <t>Årstal</t>
  </si>
  <si>
    <t>Closing price</t>
  </si>
  <si>
    <t>Data fra Nasdaq OMX Nordic</t>
  </si>
  <si>
    <t>Test Betaværdi</t>
  </si>
  <si>
    <t>IRR / forrentning pr. år hvis der købes i startåret:</t>
  </si>
  <si>
    <t xml:space="preserve">Samlet stigning i 5 år </t>
  </si>
  <si>
    <t>Salgspris</t>
  </si>
  <si>
    <t>Købspris pr. aktie</t>
  </si>
  <si>
    <t>Salg i alt</t>
  </si>
  <si>
    <t>IRR/ Forrentning</t>
  </si>
  <si>
    <t>Betaværdi, beregnet</t>
  </si>
  <si>
    <t>Vægtet Betaværdi</t>
  </si>
  <si>
    <t>i dkr.</t>
  </si>
  <si>
    <t>Gennemsnit</t>
  </si>
  <si>
    <t>std.afvigelse</t>
  </si>
  <si>
    <t>AG (ROCI)</t>
  </si>
  <si>
    <t>EKF (Return on equity)</t>
  </si>
  <si>
    <t>AG (ROCI before tax)</t>
  </si>
  <si>
    <t>AG (ROIC)</t>
  </si>
  <si>
    <t>Betaværdi, Yahoo</t>
  </si>
  <si>
    <t>5 år</t>
  </si>
  <si>
    <t>Equty per share</t>
  </si>
  <si>
    <t>Forventet /nu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</si>
</sst>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k_r_._-;\-* #,##0.00\ _k_r_._-;_-* &quot;-&quot;??\ _k_r_._-;_-@_-"/>
    <numFmt numFmtId="164" formatCode="0.0%"/>
    <numFmt numFmtId="165" formatCode="0.0"/>
    <numFmt numFmtId="166" formatCode="_-* #,##0\ _k_r_._-;\-* #,##0\ _k_r_._-;_-* &quot;-&quot;??\ _k_r_._-;_-@_-"/>
    <numFmt numFmtId="167" formatCode="_-* #,##0.0\ _k_r_._-;\-* #,##0.0\ _k_r_._-;_-* &quot;-&quot;??\ _k_r_._-;_-@_-"/>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6"/>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3"/>
      <color rgb="FF000000"/>
      <name val="Calibri"/>
      <family val="2"/>
    </font>
    <font>
      <i/>
      <sz val="11"/>
      <color rgb="FF000000"/>
      <name val="Calibri"/>
      <family val="2"/>
    </font>
    <font>
      <b/>
      <sz val="11"/>
      <color rgb="FF000000"/>
      <name val="Calibri"/>
      <family val="2"/>
    </font>
    <font>
      <sz val="11"/>
      <color rgb="FF000000"/>
      <name val="Calibri"/>
      <family val="2"/>
    </font>
    <font>
      <sz val="18"/>
      <color theme="1"/>
      <name val="Calibri"/>
      <family val="2"/>
      <scheme val="minor"/>
    </font>
    <font>
      <sz val="20"/>
      <color theme="1"/>
      <name val="Calibri"/>
      <family val="2"/>
      <scheme val="minor"/>
    </font>
    <font>
      <vertAlign val="subscript"/>
      <sz val="20"/>
      <color theme="1"/>
      <name val="Calibri"/>
      <family val="2"/>
      <scheme val="minor"/>
    </font>
    <font>
      <sz val="20"/>
      <color theme="1"/>
      <name val="Calibri"/>
      <family val="2"/>
    </font>
    <font>
      <sz val="14"/>
      <color theme="1"/>
      <name val="Calibri"/>
      <family val="2"/>
      <scheme val="minor"/>
    </font>
    <font>
      <sz val="9"/>
      <color indexed="81"/>
      <name val="Tahoma"/>
      <family val="2"/>
    </font>
    <font>
      <vertAlign val="subscript"/>
      <sz val="9"/>
      <color indexed="81"/>
      <name val="Tahoma"/>
      <family val="2"/>
    </font>
    <font>
      <sz val="9"/>
      <color indexed="81"/>
      <name val="Calibri"/>
      <family val="2"/>
    </font>
    <font>
      <vertAlign val="subscript"/>
      <sz val="11"/>
      <color theme="1"/>
      <name val="Calibri"/>
      <family val="2"/>
      <scheme val="minor"/>
    </font>
    <font>
      <b/>
      <sz val="9"/>
      <color indexed="81"/>
      <name val="Tahoma"/>
      <family val="2"/>
    </font>
    <font>
      <sz val="10"/>
      <name val="Arial"/>
      <family val="2"/>
    </font>
    <font>
      <sz val="12"/>
      <name val="Arial"/>
      <family val="2"/>
    </font>
    <font>
      <sz val="16"/>
      <name val="Arial"/>
      <family val="2"/>
    </font>
    <font>
      <sz val="10"/>
      <name val="Arial"/>
      <family val="2"/>
    </font>
  </fonts>
  <fills count="16">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rgb="FFFF0000"/>
        <bgColor indexed="64"/>
      </patternFill>
    </fill>
    <fill>
      <patternFill patternType="solid">
        <fgColor theme="3" tint="0.59999389629810485"/>
        <bgColor indexed="64"/>
      </patternFill>
    </fill>
    <fill>
      <patternFill patternType="solid">
        <fgColor indexed="11"/>
        <bgColor indexed="64"/>
      </patternFill>
    </fill>
    <fill>
      <patternFill patternType="solid">
        <fgColor indexed="13"/>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applyNumberFormat="0" applyBorder="0" applyAlignment="0"/>
    <xf numFmtId="9" fontId="17" fillId="0" borderId="0" applyFont="0" applyFill="0" applyBorder="0" applyAlignment="0" applyProtection="0"/>
    <xf numFmtId="0" fontId="13" fillId="0" borderId="0"/>
    <xf numFmtId="0" fontId="13" fillId="0" borderId="0" applyNumberFormat="0" applyFont="0" applyFill="0" applyBorder="0" applyAlignment="0" applyProtection="0">
      <alignment vertical="top"/>
      <protection locked="0"/>
    </xf>
    <xf numFmtId="43" fontId="17" fillId="0" borderId="0" applyFont="0" applyFill="0" applyBorder="0" applyAlignment="0" applyProtection="0"/>
    <xf numFmtId="0" fontId="28" fillId="0" borderId="0"/>
    <xf numFmtId="9" fontId="31" fillId="0" borderId="0" applyFont="0" applyFill="0" applyBorder="0" applyAlignment="0" applyProtection="0"/>
    <xf numFmtId="0" fontId="4" fillId="0" borderId="0"/>
  </cellStyleXfs>
  <cellXfs count="206">
    <xf numFmtId="0" fontId="0" fillId="0" borderId="0" xfId="0" applyFill="1" applyProtection="1"/>
    <xf numFmtId="0" fontId="15" fillId="0" borderId="0" xfId="0" applyFont="1" applyFill="1" applyProtection="1"/>
    <xf numFmtId="0" fontId="16" fillId="0" borderId="0" xfId="0" applyFont="1" applyFill="1" applyAlignment="1" applyProtection="1">
      <alignment horizontal="left"/>
    </xf>
    <xf numFmtId="0" fontId="0" fillId="0" borderId="0" xfId="0" applyFill="1" applyAlignment="1" applyProtection="1">
      <alignment horizontal="right"/>
    </xf>
    <xf numFmtId="164" fontId="0" fillId="0" borderId="0" xfId="1" applyNumberFormat="1" applyFont="1" applyFill="1" applyProtection="1"/>
    <xf numFmtId="0" fontId="16" fillId="0" borderId="0" xfId="0" applyFont="1" applyFill="1" applyProtection="1"/>
    <xf numFmtId="0" fontId="0" fillId="2" borderId="1" xfId="0" applyFill="1" applyBorder="1" applyProtection="1"/>
    <xf numFmtId="164" fontId="0" fillId="2" borderId="1" xfId="1" applyNumberFormat="1" applyFont="1" applyFill="1" applyBorder="1" applyProtection="1"/>
    <xf numFmtId="0" fontId="0" fillId="0" borderId="0" xfId="0" applyFill="1" applyProtection="1"/>
    <xf numFmtId="0" fontId="14" fillId="0" borderId="0" xfId="0" applyFont="1" applyFill="1" applyProtection="1"/>
    <xf numFmtId="0" fontId="15" fillId="0" borderId="0" xfId="0" applyFont="1" applyFill="1" applyProtection="1"/>
    <xf numFmtId="0" fontId="16" fillId="0" borderId="0" xfId="0" applyFont="1" applyFill="1" applyAlignment="1" applyProtection="1">
      <alignment horizontal="left"/>
    </xf>
    <xf numFmtId="0" fontId="0" fillId="0" borderId="0" xfId="0" applyFill="1" applyAlignment="1" applyProtection="1">
      <alignment horizontal="right"/>
    </xf>
    <xf numFmtId="0" fontId="0" fillId="0" borderId="1" xfId="0" applyFill="1" applyBorder="1" applyProtection="1"/>
    <xf numFmtId="10" fontId="0" fillId="0" borderId="1" xfId="1" applyNumberFormat="1" applyFont="1" applyFill="1" applyBorder="1" applyProtection="1"/>
    <xf numFmtId="10" fontId="0" fillId="2" borderId="1" xfId="0" applyNumberFormat="1" applyFill="1" applyBorder="1" applyProtection="1"/>
    <xf numFmtId="0" fontId="13" fillId="0" borderId="0" xfId="2"/>
    <xf numFmtId="0" fontId="18" fillId="0" borderId="0" xfId="2" applyFont="1" applyAlignment="1"/>
    <xf numFmtId="0" fontId="18" fillId="0" borderId="0" xfId="2" applyFont="1"/>
    <xf numFmtId="0" fontId="19" fillId="0" borderId="0" xfId="2" applyFont="1"/>
    <xf numFmtId="0" fontId="21" fillId="0" borderId="0" xfId="2" applyFont="1"/>
    <xf numFmtId="2" fontId="21" fillId="5" borderId="0" xfId="2" applyNumberFormat="1" applyFont="1" applyFill="1"/>
    <xf numFmtId="165" fontId="19" fillId="0" borderId="0" xfId="2" applyNumberFormat="1" applyFont="1"/>
    <xf numFmtId="2" fontId="19" fillId="0" borderId="0" xfId="2" applyNumberFormat="1" applyFont="1"/>
    <xf numFmtId="2" fontId="21" fillId="0" borderId="0" xfId="2" applyNumberFormat="1" applyFont="1" applyFill="1"/>
    <xf numFmtId="0" fontId="19" fillId="0" borderId="2" xfId="2" applyFont="1" applyBorder="1"/>
    <xf numFmtId="0" fontId="19" fillId="0" borderId="0" xfId="2" applyFont="1" applyFill="1" applyBorder="1" applyAlignment="1"/>
    <xf numFmtId="0" fontId="19" fillId="0" borderId="0" xfId="2" applyFont="1" applyBorder="1"/>
    <xf numFmtId="0" fontId="22" fillId="0" borderId="0" xfId="2" applyFont="1"/>
    <xf numFmtId="10" fontId="19" fillId="5" borderId="0" xfId="1" applyNumberFormat="1" applyFont="1" applyFill="1"/>
    <xf numFmtId="10" fontId="19" fillId="0" borderId="0" xfId="1" applyNumberFormat="1" applyFont="1"/>
    <xf numFmtId="0" fontId="29" fillId="0" borderId="3" xfId="5" applyFont="1" applyBorder="1"/>
    <xf numFmtId="0" fontId="30" fillId="0" borderId="4" xfId="5" applyFont="1" applyBorder="1"/>
    <xf numFmtId="0" fontId="30" fillId="0" borderId="5" xfId="5" applyFont="1" applyBorder="1"/>
    <xf numFmtId="0" fontId="28" fillId="0" borderId="0" xfId="5"/>
    <xf numFmtId="0" fontId="30" fillId="0" borderId="6" xfId="5" applyFont="1" applyBorder="1"/>
    <xf numFmtId="0" fontId="30" fillId="0" borderId="0" xfId="5" applyFont="1" applyBorder="1"/>
    <xf numFmtId="2" fontId="30" fillId="6" borderId="5" xfId="5" applyNumberFormat="1" applyFont="1" applyFill="1" applyBorder="1"/>
    <xf numFmtId="2" fontId="30" fillId="7" borderId="5" xfId="5" applyNumberFormat="1" applyFont="1" applyFill="1" applyBorder="1"/>
    <xf numFmtId="9" fontId="30" fillId="6" borderId="7" xfId="6" applyFont="1" applyFill="1" applyBorder="1"/>
    <xf numFmtId="164" fontId="30" fillId="7" borderId="7" xfId="5" applyNumberFormat="1" applyFont="1" applyFill="1" applyBorder="1"/>
    <xf numFmtId="4" fontId="30" fillId="6" borderId="7" xfId="5" applyNumberFormat="1" applyFont="1" applyFill="1" applyBorder="1"/>
    <xf numFmtId="4" fontId="30" fillId="7" borderId="7" xfId="5" applyNumberFormat="1" applyFont="1" applyFill="1" applyBorder="1"/>
    <xf numFmtId="4" fontId="30" fillId="6" borderId="8" xfId="5" applyNumberFormat="1" applyFont="1" applyFill="1" applyBorder="1"/>
    <xf numFmtId="4" fontId="30" fillId="7" borderId="8" xfId="5" applyNumberFormat="1" applyFont="1" applyFill="1" applyBorder="1"/>
    <xf numFmtId="0" fontId="30" fillId="0" borderId="9" xfId="5" applyFont="1" applyBorder="1"/>
    <xf numFmtId="0" fontId="30" fillId="0" borderId="10" xfId="5" applyFont="1" applyBorder="1"/>
    <xf numFmtId="2" fontId="30" fillId="6" borderId="7" xfId="5" applyNumberFormat="1" applyFont="1" applyFill="1" applyBorder="1"/>
    <xf numFmtId="2" fontId="30" fillId="7" borderId="11" xfId="5" applyNumberFormat="1" applyFont="1" applyFill="1" applyBorder="1"/>
    <xf numFmtId="164" fontId="30" fillId="7" borderId="11" xfId="5" applyNumberFormat="1" applyFont="1" applyFill="1" applyBorder="1"/>
    <xf numFmtId="4" fontId="30" fillId="7" borderId="11" xfId="5" applyNumberFormat="1" applyFont="1" applyFill="1" applyBorder="1"/>
    <xf numFmtId="0" fontId="30" fillId="0" borderId="12" xfId="5" applyFont="1" applyBorder="1"/>
    <xf numFmtId="0" fontId="30" fillId="0" borderId="13" xfId="5" applyFont="1" applyBorder="1"/>
    <xf numFmtId="4" fontId="30" fillId="7" borderId="14" xfId="5" applyNumberFormat="1" applyFont="1" applyFill="1" applyBorder="1"/>
    <xf numFmtId="0" fontId="13" fillId="5" borderId="1" xfId="3" applyFill="1" applyBorder="1" applyAlignment="1" applyProtection="1"/>
    <xf numFmtId="0" fontId="11" fillId="5" borderId="1" xfId="3" applyFont="1" applyFill="1" applyBorder="1" applyAlignment="1" applyProtection="1"/>
    <xf numFmtId="164" fontId="19" fillId="0" borderId="2" xfId="1" applyNumberFormat="1" applyFont="1" applyFill="1" applyBorder="1" applyAlignment="1"/>
    <xf numFmtId="166" fontId="13" fillId="0" borderId="1" xfId="3" applyNumberFormat="1" applyBorder="1" applyAlignment="1" applyProtection="1"/>
    <xf numFmtId="1" fontId="13" fillId="0" borderId="1" xfId="3" applyNumberFormat="1" applyBorder="1" applyAlignment="1" applyProtection="1"/>
    <xf numFmtId="0" fontId="10" fillId="0" borderId="18" xfId="3" applyFont="1" applyBorder="1" applyAlignment="1" applyProtection="1"/>
    <xf numFmtId="0" fontId="13" fillId="0" borderId="19" xfId="3" applyBorder="1" applyAlignment="1" applyProtection="1"/>
    <xf numFmtId="0" fontId="9" fillId="0" borderId="21" xfId="3" applyFont="1" applyBorder="1" applyAlignment="1" applyProtection="1"/>
    <xf numFmtId="0" fontId="10" fillId="0" borderId="21" xfId="3" applyFont="1" applyBorder="1" applyAlignment="1" applyProtection="1"/>
    <xf numFmtId="9" fontId="13" fillId="5" borderId="22" xfId="1" applyFont="1" applyFill="1" applyBorder="1" applyAlignment="1" applyProtection="1"/>
    <xf numFmtId="0" fontId="13" fillId="5" borderId="21" xfId="3" applyFill="1" applyBorder="1" applyAlignment="1" applyProtection="1"/>
    <xf numFmtId="0" fontId="4" fillId="0" borderId="0" xfId="7"/>
    <xf numFmtId="14" fontId="4" fillId="0" borderId="0" xfId="7" applyNumberFormat="1"/>
    <xf numFmtId="0" fontId="0" fillId="0" borderId="0" xfId="0"/>
    <xf numFmtId="14" fontId="0" fillId="0" borderId="0" xfId="0" applyNumberFormat="1"/>
    <xf numFmtId="43" fontId="0" fillId="0" borderId="0" xfId="4" applyNumberFormat="1" applyFont="1"/>
    <xf numFmtId="166" fontId="4" fillId="0" borderId="0" xfId="4" applyNumberFormat="1" applyFont="1"/>
    <xf numFmtId="0" fontId="13" fillId="10" borderId="17" xfId="3" applyFill="1" applyBorder="1" applyAlignment="1" applyProtection="1"/>
    <xf numFmtId="0" fontId="13" fillId="10" borderId="1" xfId="3" applyFill="1" applyBorder="1" applyAlignment="1" applyProtection="1"/>
    <xf numFmtId="164" fontId="13" fillId="10" borderId="1" xfId="3" applyNumberFormat="1" applyFill="1" applyBorder="1" applyAlignment="1" applyProtection="1"/>
    <xf numFmtId="164" fontId="9" fillId="10" borderId="1" xfId="3" applyNumberFormat="1" applyFont="1" applyFill="1" applyBorder="1" applyAlignment="1" applyProtection="1"/>
    <xf numFmtId="164" fontId="13" fillId="10" borderId="1" xfId="1" applyNumberFormat="1" applyFont="1" applyFill="1" applyBorder="1" applyAlignment="1" applyProtection="1"/>
    <xf numFmtId="0" fontId="8" fillId="10" borderId="1" xfId="3" applyFont="1" applyFill="1" applyBorder="1" applyAlignment="1" applyProtection="1"/>
    <xf numFmtId="167" fontId="13" fillId="10" borderId="1" xfId="4" applyNumberFormat="1" applyFont="1" applyFill="1" applyBorder="1" applyAlignment="1" applyProtection="1"/>
    <xf numFmtId="0" fontId="9" fillId="10" borderId="1" xfId="3" applyFont="1" applyFill="1" applyBorder="1" applyAlignment="1" applyProtection="1"/>
    <xf numFmtId="164" fontId="8" fillId="10" borderId="1" xfId="1" applyNumberFormat="1" applyFont="1" applyFill="1" applyBorder="1" applyAlignment="1" applyProtection="1"/>
    <xf numFmtId="166" fontId="13" fillId="10" borderId="1" xfId="4" applyNumberFormat="1" applyFont="1" applyFill="1" applyBorder="1" applyAlignment="1" applyProtection="1"/>
    <xf numFmtId="166" fontId="8" fillId="10" borderId="1" xfId="4" applyNumberFormat="1" applyFont="1" applyFill="1" applyBorder="1" applyAlignment="1" applyProtection="1"/>
    <xf numFmtId="0" fontId="13" fillId="11" borderId="17" xfId="3" applyFill="1" applyBorder="1" applyAlignment="1" applyProtection="1"/>
    <xf numFmtId="0" fontId="13" fillId="11" borderId="1" xfId="3" applyFill="1" applyBorder="1" applyAlignment="1" applyProtection="1"/>
    <xf numFmtId="0" fontId="9" fillId="11" borderId="17" xfId="3" applyFont="1" applyFill="1" applyBorder="1" applyAlignment="1" applyProtection="1"/>
    <xf numFmtId="164" fontId="13" fillId="11" borderId="1" xfId="3" applyNumberFormat="1" applyFill="1" applyBorder="1" applyAlignment="1" applyProtection="1"/>
    <xf numFmtId="164" fontId="9" fillId="11" borderId="1" xfId="3" applyNumberFormat="1" applyFont="1" applyFill="1" applyBorder="1" applyAlignment="1" applyProtection="1"/>
    <xf numFmtId="164" fontId="13" fillId="11" borderId="1" xfId="1" applyNumberFormat="1" applyFont="1" applyFill="1" applyBorder="1" applyAlignment="1" applyProtection="1"/>
    <xf numFmtId="0" fontId="8" fillId="11" borderId="1" xfId="3" applyFont="1" applyFill="1" applyBorder="1" applyAlignment="1" applyProtection="1"/>
    <xf numFmtId="167" fontId="13" fillId="11" borderId="1" xfId="4" applyNumberFormat="1" applyFont="1" applyFill="1" applyBorder="1" applyAlignment="1" applyProtection="1"/>
    <xf numFmtId="0" fontId="9" fillId="11" borderId="1" xfId="3" applyFont="1" applyFill="1" applyBorder="1" applyAlignment="1" applyProtection="1"/>
    <xf numFmtId="164" fontId="8" fillId="11" borderId="1" xfId="1" applyNumberFormat="1" applyFont="1" applyFill="1" applyBorder="1" applyAlignment="1" applyProtection="1"/>
    <xf numFmtId="166" fontId="13" fillId="11" borderId="1" xfId="4" applyNumberFormat="1" applyFont="1" applyFill="1" applyBorder="1" applyAlignment="1" applyProtection="1"/>
    <xf numFmtId="165" fontId="13" fillId="11" borderId="1" xfId="3" applyNumberFormat="1" applyFill="1" applyBorder="1" applyAlignment="1" applyProtection="1"/>
    <xf numFmtId="166" fontId="8" fillId="11" borderId="1" xfId="4" applyNumberFormat="1" applyFont="1" applyFill="1" applyBorder="1" applyAlignment="1" applyProtection="1"/>
    <xf numFmtId="0" fontId="13" fillId="3" borderId="1" xfId="3" applyFill="1" applyBorder="1" applyAlignment="1" applyProtection="1"/>
    <xf numFmtId="0" fontId="9" fillId="3" borderId="1" xfId="3" applyFont="1" applyFill="1" applyBorder="1" applyAlignment="1" applyProtection="1"/>
    <xf numFmtId="164" fontId="13" fillId="3" borderId="1" xfId="3" applyNumberFormat="1" applyFill="1" applyBorder="1" applyAlignment="1" applyProtection="1"/>
    <xf numFmtId="164" fontId="9" fillId="3" borderId="1" xfId="3" applyNumberFormat="1" applyFont="1" applyFill="1" applyBorder="1" applyAlignment="1" applyProtection="1"/>
    <xf numFmtId="164" fontId="13" fillId="3" borderId="1" xfId="1" applyNumberFormat="1" applyFont="1" applyFill="1" applyBorder="1" applyAlignment="1" applyProtection="1"/>
    <xf numFmtId="0" fontId="8" fillId="3" borderId="1" xfId="3" applyFont="1" applyFill="1" applyBorder="1" applyAlignment="1" applyProtection="1"/>
    <xf numFmtId="167" fontId="13" fillId="3" borderId="1" xfId="4" applyNumberFormat="1" applyFont="1" applyFill="1" applyBorder="1" applyAlignment="1" applyProtection="1"/>
    <xf numFmtId="164" fontId="7" fillId="3" borderId="1" xfId="1" applyNumberFormat="1" applyFont="1" applyFill="1" applyBorder="1" applyAlignment="1" applyProtection="1"/>
    <xf numFmtId="166" fontId="13" fillId="3" borderId="1" xfId="4" applyNumberFormat="1" applyFont="1" applyFill="1" applyBorder="1" applyAlignment="1" applyProtection="1"/>
    <xf numFmtId="166" fontId="8" fillId="3" borderId="1" xfId="4" applyNumberFormat="1" applyFont="1" applyFill="1" applyBorder="1" applyAlignment="1" applyProtection="1"/>
    <xf numFmtId="1" fontId="13" fillId="10" borderId="1" xfId="3" applyNumberFormat="1" applyFill="1" applyBorder="1" applyAlignment="1" applyProtection="1"/>
    <xf numFmtId="0" fontId="22" fillId="10" borderId="1" xfId="3" applyFont="1" applyFill="1" applyBorder="1" applyAlignment="1" applyProtection="1">
      <alignment horizontal="center"/>
    </xf>
    <xf numFmtId="0" fontId="22" fillId="12" borderId="1" xfId="3" applyFont="1" applyFill="1" applyBorder="1" applyAlignment="1" applyProtection="1">
      <alignment horizontal="center"/>
    </xf>
    <xf numFmtId="0" fontId="22" fillId="3" borderId="1" xfId="3" applyFont="1" applyFill="1" applyBorder="1" applyAlignment="1" applyProtection="1">
      <alignment horizontal="center"/>
    </xf>
    <xf numFmtId="0" fontId="22" fillId="11" borderId="15" xfId="3" applyFont="1" applyFill="1" applyBorder="1" applyAlignment="1" applyProtection="1">
      <alignment horizontal="center"/>
    </xf>
    <xf numFmtId="166" fontId="13" fillId="3" borderId="1" xfId="3" applyNumberFormat="1" applyFill="1" applyBorder="1" applyAlignment="1" applyProtection="1"/>
    <xf numFmtId="0" fontId="12" fillId="10" borderId="21" xfId="3" applyFont="1" applyFill="1" applyBorder="1" applyAlignment="1" applyProtection="1"/>
    <xf numFmtId="0" fontId="12" fillId="3" borderId="21" xfId="3" applyFont="1" applyFill="1" applyBorder="1" applyAlignment="1" applyProtection="1"/>
    <xf numFmtId="14" fontId="4" fillId="0" borderId="1" xfId="7" applyNumberFormat="1" applyBorder="1"/>
    <xf numFmtId="0" fontId="4" fillId="0" borderId="1" xfId="7" applyBorder="1"/>
    <xf numFmtId="166" fontId="4" fillId="0" borderId="1" xfId="4" applyNumberFormat="1" applyFont="1" applyBorder="1"/>
    <xf numFmtId="43" fontId="13" fillId="10" borderId="1" xfId="4" applyFont="1" applyFill="1" applyBorder="1" applyAlignment="1" applyProtection="1"/>
    <xf numFmtId="43" fontId="13" fillId="3" borderId="1" xfId="4" applyFont="1" applyFill="1" applyBorder="1" applyAlignment="1" applyProtection="1"/>
    <xf numFmtId="43" fontId="13" fillId="11" borderId="1" xfId="4" applyFont="1" applyFill="1" applyBorder="1" applyAlignment="1" applyProtection="1"/>
    <xf numFmtId="43" fontId="13" fillId="10" borderId="1" xfId="4" applyNumberFormat="1" applyFont="1" applyFill="1" applyBorder="1" applyAlignment="1" applyProtection="1"/>
    <xf numFmtId="43" fontId="13" fillId="3" borderId="1" xfId="4" applyNumberFormat="1" applyFont="1" applyFill="1" applyBorder="1" applyAlignment="1" applyProtection="1"/>
    <xf numFmtId="43" fontId="13" fillId="11" borderId="1" xfId="4" applyNumberFormat="1" applyFont="1" applyFill="1" applyBorder="1" applyAlignment="1" applyProtection="1"/>
    <xf numFmtId="14" fontId="3" fillId="0" borderId="1" xfId="7" applyNumberFormat="1" applyFont="1" applyFill="1" applyBorder="1"/>
    <xf numFmtId="14" fontId="2" fillId="0" borderId="1" xfId="7" applyNumberFormat="1" applyFont="1" applyFill="1" applyBorder="1"/>
    <xf numFmtId="0" fontId="12" fillId="11" borderId="23" xfId="3" applyFont="1" applyFill="1" applyBorder="1" applyAlignment="1" applyProtection="1"/>
    <xf numFmtId="164" fontId="13" fillId="11" borderId="24" xfId="1" applyNumberFormat="1" applyFont="1" applyFill="1" applyBorder="1" applyAlignment="1" applyProtection="1"/>
    <xf numFmtId="0" fontId="2" fillId="5" borderId="21" xfId="3" applyFont="1" applyFill="1" applyBorder="1" applyAlignment="1" applyProtection="1"/>
    <xf numFmtId="166" fontId="13" fillId="5" borderId="19" xfId="4" applyNumberFormat="1" applyFont="1" applyFill="1" applyBorder="1" applyAlignment="1" applyProtection="1"/>
    <xf numFmtId="166" fontId="2" fillId="0" borderId="19" xfId="4" applyNumberFormat="1" applyFont="1" applyBorder="1" applyAlignment="1" applyProtection="1"/>
    <xf numFmtId="0" fontId="2" fillId="0" borderId="0" xfId="7" applyFont="1"/>
    <xf numFmtId="0" fontId="2" fillId="0" borderId="19" xfId="3" applyFont="1" applyBorder="1" applyAlignment="1" applyProtection="1"/>
    <xf numFmtId="166" fontId="4" fillId="0" borderId="1" xfId="7" applyNumberFormat="1" applyBorder="1"/>
    <xf numFmtId="9" fontId="13" fillId="14" borderId="1" xfId="1" applyFont="1" applyFill="1" applyBorder="1" applyAlignment="1" applyProtection="1"/>
    <xf numFmtId="9" fontId="13" fillId="15" borderId="1" xfId="1" applyFont="1" applyFill="1" applyBorder="1" applyAlignment="1" applyProtection="1"/>
    <xf numFmtId="9" fontId="13" fillId="10" borderId="1" xfId="1" applyFont="1" applyFill="1" applyBorder="1" applyAlignment="1" applyProtection="1"/>
    <xf numFmtId="0" fontId="12" fillId="13" borderId="21" xfId="3" applyFont="1" applyFill="1" applyBorder="1" applyAlignment="1" applyProtection="1"/>
    <xf numFmtId="164" fontId="13" fillId="13" borderId="1" xfId="1" applyNumberFormat="1" applyFont="1" applyFill="1" applyBorder="1" applyAlignment="1" applyProtection="1"/>
    <xf numFmtId="9" fontId="13" fillId="13" borderId="1" xfId="3" applyNumberFormat="1" applyFill="1" applyBorder="1" applyAlignment="1" applyProtection="1"/>
    <xf numFmtId="0" fontId="4" fillId="13" borderId="1" xfId="7" applyFill="1" applyBorder="1"/>
    <xf numFmtId="166" fontId="4" fillId="13" borderId="1" xfId="4" applyNumberFormat="1" applyFont="1" applyFill="1" applyBorder="1"/>
    <xf numFmtId="14" fontId="4" fillId="0" borderId="1" xfId="7" applyNumberFormat="1" applyFill="1" applyBorder="1"/>
    <xf numFmtId="166" fontId="4" fillId="0" borderId="1" xfId="4" applyNumberFormat="1" applyFont="1" applyFill="1" applyBorder="1"/>
    <xf numFmtId="166" fontId="13" fillId="5" borderId="1" xfId="3" applyNumberFormat="1" applyFill="1" applyBorder="1" applyAlignment="1" applyProtection="1"/>
    <xf numFmtId="9" fontId="13" fillId="5" borderId="1" xfId="3" applyNumberFormat="1" applyFill="1" applyBorder="1" applyAlignment="1" applyProtection="1"/>
    <xf numFmtId="0" fontId="5" fillId="0" borderId="27" xfId="3" applyFont="1" applyBorder="1" applyAlignment="1" applyProtection="1"/>
    <xf numFmtId="0" fontId="5" fillId="0" borderId="28" xfId="3" applyFont="1" applyBorder="1" applyAlignment="1" applyProtection="1"/>
    <xf numFmtId="0" fontId="5" fillId="0" borderId="10" xfId="3" applyFont="1" applyBorder="1" applyAlignment="1" applyProtection="1"/>
    <xf numFmtId="0" fontId="2" fillId="0" borderId="20" xfId="3" applyFont="1" applyBorder="1" applyAlignment="1" applyProtection="1"/>
    <xf numFmtId="164" fontId="13" fillId="0" borderId="22" xfId="1" applyNumberFormat="1" applyFont="1" applyBorder="1" applyAlignment="1" applyProtection="1"/>
    <xf numFmtId="0" fontId="6" fillId="5" borderId="29" xfId="3" applyFont="1" applyFill="1" applyBorder="1" applyAlignment="1" applyProtection="1"/>
    <xf numFmtId="0" fontId="13" fillId="5" borderId="26" xfId="3" applyFill="1" applyBorder="1" applyAlignment="1" applyProtection="1"/>
    <xf numFmtId="164" fontId="13" fillId="5" borderId="30" xfId="1" applyNumberFormat="1" applyFont="1" applyFill="1" applyBorder="1" applyAlignment="1" applyProtection="1"/>
    <xf numFmtId="0" fontId="2" fillId="5" borderId="1" xfId="7" applyFont="1" applyFill="1" applyBorder="1"/>
    <xf numFmtId="0" fontId="4" fillId="5" borderId="1" xfId="7" applyFill="1" applyBorder="1"/>
    <xf numFmtId="166" fontId="4" fillId="5" borderId="1" xfId="4" applyNumberFormat="1" applyFont="1" applyFill="1" applyBorder="1"/>
    <xf numFmtId="43" fontId="4" fillId="5" borderId="1" xfId="4" applyNumberFormat="1" applyFont="1" applyFill="1" applyBorder="1" applyAlignment="1">
      <alignment horizontal="right"/>
    </xf>
    <xf numFmtId="0" fontId="2" fillId="10" borderId="17" xfId="3" applyFont="1" applyFill="1" applyBorder="1" applyAlignment="1" applyProtection="1"/>
    <xf numFmtId="0" fontId="2" fillId="0" borderId="1" xfId="3" applyFont="1" applyFill="1" applyBorder="1" applyAlignment="1" applyProtection="1"/>
    <xf numFmtId="9" fontId="2" fillId="0" borderId="1" xfId="1" applyFont="1" applyBorder="1"/>
    <xf numFmtId="9" fontId="2" fillId="0" borderId="1" xfId="7" applyNumberFormat="1" applyFont="1" applyBorder="1"/>
    <xf numFmtId="166" fontId="13" fillId="10" borderId="1" xfId="3" applyNumberFormat="1" applyFill="1" applyBorder="1" applyAlignment="1" applyProtection="1"/>
    <xf numFmtId="49" fontId="4" fillId="0" borderId="1" xfId="7" applyNumberFormat="1" applyBorder="1" applyAlignment="1">
      <alignment horizontal="right"/>
    </xf>
    <xf numFmtId="166" fontId="13" fillId="0" borderId="1" xfId="4" applyNumberFormat="1" applyFont="1" applyFill="1" applyBorder="1" applyAlignment="1" applyProtection="1"/>
    <xf numFmtId="0" fontId="2" fillId="3" borderId="1" xfId="3" applyFont="1" applyFill="1" applyBorder="1" applyAlignment="1" applyProtection="1"/>
    <xf numFmtId="0" fontId="9" fillId="5" borderId="1" xfId="3" applyFont="1" applyFill="1" applyBorder="1" applyAlignment="1" applyProtection="1"/>
    <xf numFmtId="167" fontId="13" fillId="5" borderId="1" xfId="4" applyNumberFormat="1" applyFont="1" applyFill="1" applyBorder="1" applyAlignment="1" applyProtection="1">
      <alignment horizontal="right"/>
    </xf>
    <xf numFmtId="167" fontId="13" fillId="5" borderId="1" xfId="4" applyNumberFormat="1" applyFont="1" applyFill="1" applyBorder="1" applyAlignment="1" applyProtection="1"/>
    <xf numFmtId="0" fontId="9" fillId="8" borderId="17" xfId="3" applyFont="1" applyFill="1" applyBorder="1" applyAlignment="1" applyProtection="1"/>
    <xf numFmtId="167" fontId="13" fillId="8" borderId="1" xfId="4" applyNumberFormat="1" applyFont="1" applyFill="1" applyBorder="1" applyAlignment="1" applyProtection="1">
      <alignment horizontal="right"/>
    </xf>
    <xf numFmtId="167" fontId="13" fillId="8" borderId="1" xfId="4" applyNumberFormat="1" applyFont="1" applyFill="1" applyBorder="1" applyAlignment="1" applyProtection="1"/>
    <xf numFmtId="0" fontId="2" fillId="11" borderId="17" xfId="3" applyFont="1" applyFill="1" applyBorder="1" applyAlignment="1" applyProtection="1"/>
    <xf numFmtId="166" fontId="13" fillId="11" borderId="1" xfId="3" applyNumberFormat="1" applyFill="1" applyBorder="1" applyAlignment="1" applyProtection="1"/>
    <xf numFmtId="0" fontId="9" fillId="14" borderId="17" xfId="3" applyFont="1" applyFill="1" applyBorder="1" applyAlignment="1" applyProtection="1"/>
    <xf numFmtId="167" fontId="13" fillId="14" borderId="1" xfId="4" applyNumberFormat="1" applyFont="1" applyFill="1" applyBorder="1" applyAlignment="1" applyProtection="1">
      <alignment horizontal="right"/>
    </xf>
    <xf numFmtId="167" fontId="13" fillId="14" borderId="1" xfId="4" applyNumberFormat="1" applyFont="1" applyFill="1" applyBorder="1" applyAlignment="1" applyProtection="1"/>
    <xf numFmtId="0" fontId="2" fillId="5" borderId="15" xfId="3" applyFont="1" applyFill="1" applyBorder="1" applyAlignment="1" applyProtection="1"/>
    <xf numFmtId="2" fontId="13" fillId="13" borderId="15" xfId="1" applyNumberFormat="1" applyFont="1" applyFill="1" applyBorder="1" applyAlignment="1" applyProtection="1"/>
    <xf numFmtId="2" fontId="13" fillId="10" borderId="15" xfId="1" applyNumberFormat="1" applyFont="1" applyFill="1" applyBorder="1" applyAlignment="1" applyProtection="1"/>
    <xf numFmtId="2" fontId="13" fillId="3" borderId="15" xfId="1" applyNumberFormat="1" applyFont="1" applyFill="1" applyBorder="1" applyAlignment="1" applyProtection="1"/>
    <xf numFmtId="2" fontId="13" fillId="11" borderId="31" xfId="1" applyNumberFormat="1" applyFont="1" applyFill="1" applyBorder="1" applyAlignment="1" applyProtection="1"/>
    <xf numFmtId="2" fontId="4" fillId="13" borderId="22" xfId="7" applyNumberFormat="1" applyFill="1" applyBorder="1"/>
    <xf numFmtId="0" fontId="4" fillId="10" borderId="22" xfId="7" applyFill="1" applyBorder="1"/>
    <xf numFmtId="0" fontId="4" fillId="3" borderId="22" xfId="7" applyFill="1" applyBorder="1"/>
    <xf numFmtId="0" fontId="4" fillId="11" borderId="25" xfId="7" applyFill="1" applyBorder="1"/>
    <xf numFmtId="0" fontId="2" fillId="5" borderId="22" xfId="7" applyFont="1" applyFill="1" applyBorder="1"/>
    <xf numFmtId="166" fontId="1" fillId="10" borderId="1" xfId="4" applyNumberFormat="1" applyFont="1" applyFill="1" applyBorder="1" applyAlignment="1" applyProtection="1"/>
    <xf numFmtId="0" fontId="1" fillId="10" borderId="1" xfId="3" applyFont="1" applyFill="1" applyBorder="1" applyAlignment="1" applyProtection="1"/>
    <xf numFmtId="0" fontId="1" fillId="3" borderId="1" xfId="3" applyFont="1" applyFill="1" applyBorder="1" applyAlignment="1" applyProtection="1"/>
    <xf numFmtId="0" fontId="5" fillId="9" borderId="32" xfId="3" applyFont="1" applyFill="1" applyBorder="1" applyAlignment="1" applyProtection="1">
      <alignment horizontal="center"/>
    </xf>
    <xf numFmtId="0" fontId="5" fillId="9" borderId="33" xfId="3" applyFont="1" applyFill="1" applyBorder="1" applyAlignment="1" applyProtection="1">
      <alignment horizontal="center"/>
    </xf>
    <xf numFmtId="0" fontId="5" fillId="9" borderId="34" xfId="3" applyFont="1" applyFill="1" applyBorder="1" applyAlignment="1" applyProtection="1">
      <alignment horizontal="center"/>
    </xf>
    <xf numFmtId="0" fontId="18" fillId="11" borderId="15" xfId="3" applyFont="1" applyFill="1" applyBorder="1" applyAlignment="1" applyProtection="1">
      <alignment horizontal="center"/>
    </xf>
    <xf numFmtId="0" fontId="18" fillId="11" borderId="16" xfId="3" applyFont="1" applyFill="1" applyBorder="1" applyAlignment="1" applyProtection="1">
      <alignment horizontal="center"/>
    </xf>
    <xf numFmtId="0" fontId="18" fillId="11" borderId="17" xfId="3" applyFont="1" applyFill="1" applyBorder="1" applyAlignment="1" applyProtection="1">
      <alignment horizontal="center"/>
    </xf>
    <xf numFmtId="0" fontId="18" fillId="3" borderId="15" xfId="3" applyFont="1" applyFill="1" applyBorder="1" applyAlignment="1" applyProtection="1">
      <alignment horizontal="center"/>
    </xf>
    <xf numFmtId="0" fontId="18" fillId="3" borderId="16" xfId="3" applyFont="1" applyFill="1" applyBorder="1" applyAlignment="1" applyProtection="1">
      <alignment horizontal="center"/>
    </xf>
    <xf numFmtId="0" fontId="18" fillId="3" borderId="17" xfId="3" applyFont="1" applyFill="1" applyBorder="1" applyAlignment="1" applyProtection="1">
      <alignment horizontal="center"/>
    </xf>
    <xf numFmtId="0" fontId="18" fillId="10" borderId="15" xfId="3" applyFont="1" applyFill="1" applyBorder="1" applyAlignment="1" applyProtection="1">
      <alignment horizontal="center"/>
    </xf>
    <xf numFmtId="0" fontId="18" fillId="10" borderId="16" xfId="3" applyFont="1" applyFill="1" applyBorder="1" applyAlignment="1" applyProtection="1">
      <alignment horizontal="center"/>
    </xf>
    <xf numFmtId="0" fontId="18" fillId="10" borderId="17" xfId="3" applyFont="1" applyFill="1" applyBorder="1" applyAlignment="1" applyProtection="1">
      <alignment horizontal="center"/>
    </xf>
    <xf numFmtId="0" fontId="0" fillId="3" borderId="0" xfId="0" applyFill="1" applyAlignment="1" applyProtection="1">
      <alignment horizontal="center"/>
    </xf>
    <xf numFmtId="0" fontId="18" fillId="3" borderId="1" xfId="3" applyFont="1" applyFill="1" applyBorder="1" applyAlignment="1" applyProtection="1">
      <alignment horizontal="center"/>
    </xf>
    <xf numFmtId="0" fontId="14" fillId="4" borderId="0" xfId="0" applyFont="1" applyFill="1" applyAlignment="1" applyProtection="1">
      <alignment horizontal="left"/>
    </xf>
    <xf numFmtId="0" fontId="13" fillId="5" borderId="0" xfId="2" applyFill="1" applyAlignment="1">
      <alignment horizontal="left"/>
    </xf>
    <xf numFmtId="0" fontId="13" fillId="0" borderId="0" xfId="2" applyAlignment="1">
      <alignment horizontal="left"/>
    </xf>
    <xf numFmtId="164" fontId="19" fillId="0" borderId="0" xfId="1" applyNumberFormat="1" applyFont="1" applyFill="1" applyAlignment="1">
      <alignment horizontal="right"/>
    </xf>
  </cellXfs>
  <cellStyles count="8">
    <cellStyle name="Komma" xfId="4" builtinId="3"/>
    <cellStyle name="Normal" xfId="0" builtinId="0"/>
    <cellStyle name="Normal 2" xfId="2" xr:uid="{00000000-0005-0000-0000-000002000000}"/>
    <cellStyle name="Normal 3" xfId="3" xr:uid="{00000000-0005-0000-0000-000003000000}"/>
    <cellStyle name="Normal 4" xfId="5" xr:uid="{00000000-0005-0000-0000-000004000000}"/>
    <cellStyle name="Normal 5" xfId="7" xr:uid="{2568CA13-8295-4744-9ACD-9F9617E9CA92}"/>
    <cellStyle name="Procent" xfId="1" builtinId="5"/>
    <cellStyle name="Procent 2" xfId="6"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4.5940761028059898E-2"/>
          <c:y val="0.15999053639421834"/>
          <c:w val="0.92829434364182739"/>
          <c:h val="0.81938028169014088"/>
        </c:manualLayout>
      </c:layout>
      <c:barChart>
        <c:barDir val="col"/>
        <c:grouping val="clustered"/>
        <c:varyColors val="0"/>
        <c:ser>
          <c:idx val="0"/>
          <c:order val="0"/>
          <c:tx>
            <c:strRef>
              <c:f>Inflation!$A$4</c:f>
              <c:strCache>
                <c:ptCount val="1"/>
                <c:pt idx="0">
                  <c:v>Forbrugerprisindeks</c:v>
                </c:pt>
              </c:strCache>
            </c:strRef>
          </c:tx>
          <c:spPr>
            <a:solidFill>
              <a:schemeClr val="accent1"/>
            </a:solidFill>
            <a:ln>
              <a:noFill/>
            </a:ln>
            <a:effectLst/>
          </c:spPr>
          <c:invertIfNegative val="0"/>
          <c:cat>
            <c:strRef>
              <c:f>Inflation!$B$3:$DN$3</c:f>
              <c:strCache>
                <c:ptCount val="117"/>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strCache>
            </c:strRef>
          </c:cat>
          <c:val>
            <c:numRef>
              <c:f>Inflation!$B$4:$DN$4</c:f>
            </c:numRef>
          </c:val>
          <c:extLst>
            <c:ext xmlns:c16="http://schemas.microsoft.com/office/drawing/2014/chart" uri="{C3380CC4-5D6E-409C-BE32-E72D297353CC}">
              <c16:uniqueId val="{00000000-5C89-4BBD-BF55-F6460B0074E4}"/>
            </c:ext>
          </c:extLst>
        </c:ser>
        <c:ser>
          <c:idx val="1"/>
          <c:order val="1"/>
          <c:tx>
            <c:strRef>
              <c:f>Inflation!$A$5</c:f>
              <c:strCache>
                <c:ptCount val="1"/>
                <c:pt idx="0">
                  <c:v>årlig inflation</c:v>
                </c:pt>
              </c:strCache>
            </c:strRef>
          </c:tx>
          <c:spPr>
            <a:solidFill>
              <a:schemeClr val="accent2"/>
            </a:solidFill>
            <a:ln>
              <a:noFill/>
            </a:ln>
            <a:effectLst/>
          </c:spPr>
          <c:invertIfNegative val="0"/>
          <c:cat>
            <c:strRef>
              <c:f>Inflation!$B$3:$DN$3</c:f>
              <c:strCache>
                <c:ptCount val="117"/>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strCache>
            </c:strRef>
          </c:cat>
          <c:val>
            <c:numRef>
              <c:f>Inflation!$B$5:$DN$5</c:f>
              <c:numCache>
                <c:formatCode>0.0%</c:formatCode>
                <c:ptCount val="117"/>
                <c:pt idx="1">
                  <c:v>0</c:v>
                </c:pt>
                <c:pt idx="2">
                  <c:v>0.01</c:v>
                </c:pt>
                <c:pt idx="3">
                  <c:v>0</c:v>
                </c:pt>
                <c:pt idx="4">
                  <c:v>9.9009900990099011E-3</c:v>
                </c:pt>
                <c:pt idx="5">
                  <c:v>0</c:v>
                </c:pt>
                <c:pt idx="6">
                  <c:v>9.8039215686274508E-3</c:v>
                </c:pt>
                <c:pt idx="7">
                  <c:v>2.9126213592233011E-2</c:v>
                </c:pt>
                <c:pt idx="8">
                  <c:v>9.433962264150943E-3</c:v>
                </c:pt>
                <c:pt idx="9">
                  <c:v>9.3457943925233638E-3</c:v>
                </c:pt>
                <c:pt idx="10">
                  <c:v>9.2592592592592587E-3</c:v>
                </c:pt>
                <c:pt idx="11">
                  <c:v>0</c:v>
                </c:pt>
                <c:pt idx="12">
                  <c:v>3.669724770642202E-2</c:v>
                </c:pt>
                <c:pt idx="13">
                  <c:v>2.6548672566371681E-2</c:v>
                </c:pt>
                <c:pt idx="14">
                  <c:v>2.5862068965517241E-2</c:v>
                </c:pt>
                <c:pt idx="15">
                  <c:v>0.17647058823529413</c:v>
                </c:pt>
                <c:pt idx="16">
                  <c:v>0.17857142857142858</c:v>
                </c:pt>
                <c:pt idx="17">
                  <c:v>0.15757575757575756</c:v>
                </c:pt>
                <c:pt idx="18">
                  <c:v>0.16753926701570682</c:v>
                </c:pt>
                <c:pt idx="19">
                  <c:v>0.18385650224215247</c:v>
                </c:pt>
                <c:pt idx="20">
                  <c:v>0.19318181818181818</c:v>
                </c:pt>
                <c:pt idx="21">
                  <c:v>-0.1492063492063492</c:v>
                </c:pt>
                <c:pt idx="22">
                  <c:v>-0.14925373134328357</c:v>
                </c:pt>
                <c:pt idx="23">
                  <c:v>3.9473684210526314E-2</c:v>
                </c:pt>
                <c:pt idx="24">
                  <c:v>5.9071729957805907E-2</c:v>
                </c:pt>
                <c:pt idx="25">
                  <c:v>-2.7888446215139442E-2</c:v>
                </c:pt>
                <c:pt idx="26">
                  <c:v>-0.15163934426229508</c:v>
                </c:pt>
                <c:pt idx="27">
                  <c:v>-3.3816425120772944E-2</c:v>
                </c:pt>
                <c:pt idx="28">
                  <c:v>-5.0000000000000001E-3</c:v>
                </c:pt>
                <c:pt idx="29">
                  <c:v>-5.0251256281407036E-3</c:v>
                </c:pt>
                <c:pt idx="30">
                  <c:v>-5.0505050505050504E-2</c:v>
                </c:pt>
                <c:pt idx="31">
                  <c:v>-5.3191489361702128E-2</c:v>
                </c:pt>
                <c:pt idx="32">
                  <c:v>-5.6179775280898875E-3</c:v>
                </c:pt>
                <c:pt idx="33">
                  <c:v>2.2598870056497175E-2</c:v>
                </c:pt>
                <c:pt idx="34">
                  <c:v>3.8674033149171269E-2</c:v>
                </c:pt>
                <c:pt idx="35">
                  <c:v>4.2553191489361701E-2</c:v>
                </c:pt>
                <c:pt idx="36">
                  <c:v>1.020408163265306E-2</c:v>
                </c:pt>
                <c:pt idx="37">
                  <c:v>3.5353535353535352E-2</c:v>
                </c:pt>
                <c:pt idx="38">
                  <c:v>9.7560975609756097E-3</c:v>
                </c:pt>
                <c:pt idx="39">
                  <c:v>2.8985507246376812E-2</c:v>
                </c:pt>
                <c:pt idx="40">
                  <c:v>0.24882629107981222</c:v>
                </c:pt>
                <c:pt idx="41">
                  <c:v>0.14661654135338345</c:v>
                </c:pt>
                <c:pt idx="42">
                  <c:v>3.2786885245901641E-2</c:v>
                </c:pt>
                <c:pt idx="43">
                  <c:v>9.5238095238095247E-3</c:v>
                </c:pt>
                <c:pt idx="44">
                  <c:v>2.20125786163522E-2</c:v>
                </c:pt>
                <c:pt idx="45">
                  <c:v>9.2307692307692316E-3</c:v>
                </c:pt>
                <c:pt idx="46">
                  <c:v>-6.0975609756097563E-3</c:v>
                </c:pt>
                <c:pt idx="47">
                  <c:v>2.7607361963190184E-2</c:v>
                </c:pt>
                <c:pt idx="48">
                  <c:v>2.6865671641791045E-2</c:v>
                </c:pt>
                <c:pt idx="49">
                  <c:v>2.3255813953488372E-2</c:v>
                </c:pt>
                <c:pt idx="50">
                  <c:v>9.0909090909090912E-2</c:v>
                </c:pt>
                <c:pt idx="51">
                  <c:v>0.1171875</c:v>
                </c:pt>
                <c:pt idx="52">
                  <c:v>2.3310023310023312E-2</c:v>
                </c:pt>
                <c:pt idx="53">
                  <c:v>-6.8337129840546698E-3</c:v>
                </c:pt>
                <c:pt idx="54">
                  <c:v>1.834862385321101E-2</c:v>
                </c:pt>
                <c:pt idx="55">
                  <c:v>6.7567567567567571E-2</c:v>
                </c:pt>
                <c:pt idx="56">
                  <c:v>5.0632911392405063E-2</c:v>
                </c:pt>
                <c:pt idx="57">
                  <c:v>1.2048192771084338E-2</c:v>
                </c:pt>
                <c:pt idx="58">
                  <c:v>9.9206349206349201E-3</c:v>
                </c:pt>
                <c:pt idx="59">
                  <c:v>1.9646365422396856E-2</c:v>
                </c:pt>
                <c:pt idx="60">
                  <c:v>2.3121387283236993E-2</c:v>
                </c:pt>
                <c:pt idx="61">
                  <c:v>4.519774011299435E-2</c:v>
                </c:pt>
                <c:pt idx="62">
                  <c:v>6.4864864864864868E-2</c:v>
                </c:pt>
                <c:pt idx="63">
                  <c:v>5.2453468697123522E-2</c:v>
                </c:pt>
                <c:pt idx="64">
                  <c:v>3.6977491961414789E-2</c:v>
                </c:pt>
                <c:pt idx="65">
                  <c:v>6.3565891472868216E-2</c:v>
                </c:pt>
                <c:pt idx="66">
                  <c:v>6.8513119533527692E-2</c:v>
                </c:pt>
                <c:pt idx="67">
                  <c:v>7.3669849931787171E-2</c:v>
                </c:pt>
                <c:pt idx="68">
                  <c:v>8.0050825921219829E-2</c:v>
                </c:pt>
                <c:pt idx="69">
                  <c:v>3.5294117647058823E-2</c:v>
                </c:pt>
                <c:pt idx="70">
                  <c:v>6.4772727272727273E-2</c:v>
                </c:pt>
                <c:pt idx="71">
                  <c:v>5.869797225186766E-2</c:v>
                </c:pt>
                <c:pt idx="72">
                  <c:v>6.6532258064516125E-2</c:v>
                </c:pt>
                <c:pt idx="73">
                  <c:v>9.2627599243856329E-2</c:v>
                </c:pt>
                <c:pt idx="74">
                  <c:v>0.15311418685121106</c:v>
                </c:pt>
                <c:pt idx="75">
                  <c:v>9.6024006001500378E-2</c:v>
                </c:pt>
                <c:pt idx="76">
                  <c:v>8.9664613278576319E-2</c:v>
                </c:pt>
                <c:pt idx="77">
                  <c:v>0.11118090452261306</c:v>
                </c:pt>
                <c:pt idx="78">
                  <c:v>0.10005652911249294</c:v>
                </c:pt>
                <c:pt idx="79">
                  <c:v>9.6094552929085308E-2</c:v>
                </c:pt>
                <c:pt idx="80">
                  <c:v>0.123300515705579</c:v>
                </c:pt>
                <c:pt idx="81">
                  <c:v>0.1172787979966611</c:v>
                </c:pt>
                <c:pt idx="82">
                  <c:v>0.10123272319760926</c:v>
                </c:pt>
                <c:pt idx="83">
                  <c:v>6.9199457259158756E-2</c:v>
                </c:pt>
                <c:pt idx="84">
                  <c:v>6.2817258883248725E-2</c:v>
                </c:pt>
                <c:pt idx="85">
                  <c:v>4.6865671641791042E-2</c:v>
                </c:pt>
                <c:pt idx="86">
                  <c:v>3.6783575705731396E-2</c:v>
                </c:pt>
                <c:pt idx="87">
                  <c:v>4.0154015401540157E-2</c:v>
                </c:pt>
                <c:pt idx="88">
                  <c:v>4.5214172395557903E-2</c:v>
                </c:pt>
                <c:pt idx="89">
                  <c:v>4.7811788515051856E-2</c:v>
                </c:pt>
                <c:pt idx="90">
                  <c:v>2.6315789473684209E-2</c:v>
                </c:pt>
                <c:pt idx="91">
                  <c:v>2.3994354269583629E-2</c:v>
                </c:pt>
                <c:pt idx="92">
                  <c:v>2.1134849529060418E-2</c:v>
                </c:pt>
                <c:pt idx="93">
                  <c:v>1.2373453318335208E-2</c:v>
                </c:pt>
                <c:pt idx="94">
                  <c:v>0.02</c:v>
                </c:pt>
                <c:pt idx="95">
                  <c:v>2.0915032679738561E-2</c:v>
                </c:pt>
                <c:pt idx="96">
                  <c:v>2.1126760563380281E-2</c:v>
                </c:pt>
                <c:pt idx="97">
                  <c:v>2.1943573667711599E-2</c:v>
                </c:pt>
                <c:pt idx="98">
                  <c:v>1.8404907975460124E-2</c:v>
                </c:pt>
                <c:pt idx="99">
                  <c:v>2.4899598393574297E-2</c:v>
                </c:pt>
                <c:pt idx="100">
                  <c:v>2.9192789968652037E-2</c:v>
                </c:pt>
                <c:pt idx="101">
                  <c:v>2.3605558728345709E-2</c:v>
                </c:pt>
                <c:pt idx="102">
                  <c:v>2.4177050399851217E-2</c:v>
                </c:pt>
                <c:pt idx="103">
                  <c:v>2.0882513165062646E-2</c:v>
                </c:pt>
                <c:pt idx="104">
                  <c:v>1.1561721807186055E-2</c:v>
                </c:pt>
                <c:pt idx="105">
                  <c:v>1.8111482328116758E-2</c:v>
                </c:pt>
                <c:pt idx="106">
                  <c:v>1.8998272884283247E-2</c:v>
                </c:pt>
                <c:pt idx="107">
                  <c:v>1.7118644067796611E-2</c:v>
                </c:pt>
                <c:pt idx="108">
                  <c:v>3.39943342776204E-2</c:v>
                </c:pt>
                <c:pt idx="109">
                  <c:v>1.3215149073327961E-2</c:v>
                </c:pt>
                <c:pt idx="110">
                  <c:v>2.3063464291394942E-2</c:v>
                </c:pt>
                <c:pt idx="111">
                  <c:v>2.751865671641791E-2</c:v>
                </c:pt>
                <c:pt idx="112">
                  <c:v>2.4058102587380843E-2</c:v>
                </c:pt>
                <c:pt idx="113">
                  <c:v>7.8309692671394791E-3</c:v>
                </c:pt>
                <c:pt idx="114">
                  <c:v>5.7176367101598007E-3</c:v>
                </c:pt>
                <c:pt idx="115">
                  <c:v>4.5189504373177843E-3</c:v>
                </c:pt>
                <c:pt idx="116">
                  <c:v>2.6121027427078798E-3</c:v>
                </c:pt>
              </c:numCache>
            </c:numRef>
          </c:val>
          <c:extLst>
            <c:ext xmlns:c16="http://schemas.microsoft.com/office/drawing/2014/chart" uri="{C3380CC4-5D6E-409C-BE32-E72D297353CC}">
              <c16:uniqueId val="{00000001-5C89-4BBD-BF55-F6460B0074E4}"/>
            </c:ext>
          </c:extLst>
        </c:ser>
        <c:dLbls>
          <c:showLegendKey val="0"/>
          <c:showVal val="0"/>
          <c:showCatName val="0"/>
          <c:showSerName val="0"/>
          <c:showPercent val="0"/>
          <c:showBubbleSize val="0"/>
        </c:dLbls>
        <c:gapWidth val="219"/>
        <c:overlap val="-27"/>
        <c:axId val="349013112"/>
        <c:axId val="349013768"/>
      </c:barChart>
      <c:catAx>
        <c:axId val="349013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349013768"/>
        <c:crosses val="autoZero"/>
        <c:auto val="1"/>
        <c:lblAlgn val="ctr"/>
        <c:lblOffset val="100"/>
        <c:noMultiLvlLbl val="0"/>
      </c:catAx>
      <c:valAx>
        <c:axId val="349013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349013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9604155730533687"/>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strRef>
              <c:f>Renten!$A$7</c:f>
              <c:strCache>
                <c:ptCount val="1"/>
                <c:pt idx="0">
                  <c:v>10 årig statsobligation (risikofri rente)</c:v>
                </c:pt>
              </c:strCache>
            </c:strRef>
          </c:tx>
          <c:spPr>
            <a:ln w="28575" cap="rnd">
              <a:solidFill>
                <a:schemeClr val="accent1"/>
              </a:solidFill>
              <a:round/>
            </a:ln>
            <a:effectLst/>
          </c:spPr>
          <c:marker>
            <c:symbol val="none"/>
          </c:marker>
          <c:cat>
            <c:numRef>
              <c:f>Renten!$B$6:$L$6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Renten!$B$7:$L$7</c:f>
              <c:numCache>
                <c:formatCode>0.00%</c:formatCode>
                <c:ptCount val="11"/>
                <c:pt idx="0">
                  <c:v>4.2133333333333335E-2</c:v>
                </c:pt>
                <c:pt idx="1">
                  <c:v>3.5783333333333334E-2</c:v>
                </c:pt>
                <c:pt idx="2">
                  <c:v>2.8925000000000006E-2</c:v>
                </c:pt>
                <c:pt idx="3">
                  <c:v>2.6858333333333331E-2</c:v>
                </c:pt>
                <c:pt idx="4">
                  <c:v>1.3550000000000001E-2</c:v>
                </c:pt>
                <c:pt idx="5">
                  <c:v>1.7391666666666666E-2</c:v>
                </c:pt>
                <c:pt idx="6">
                  <c:v>1.1891666666666667E-2</c:v>
                </c:pt>
                <c:pt idx="7">
                  <c:v>5.0916666666666662E-3</c:v>
                </c:pt>
                <c:pt idx="8">
                  <c:v>2.7333333333333324E-3</c:v>
                </c:pt>
                <c:pt idx="9">
                  <c:v>2.6416666666666667E-3</c:v>
                </c:pt>
                <c:pt idx="10">
                  <c:v>4.8499999999999993E-3</c:v>
                </c:pt>
              </c:numCache>
            </c:numRef>
          </c:val>
          <c:smooth val="0"/>
          <c:extLst>
            <c:ext xmlns:c16="http://schemas.microsoft.com/office/drawing/2014/chart" uri="{C3380CC4-5D6E-409C-BE32-E72D297353CC}">
              <c16:uniqueId val="{00000000-D7E3-4A54-A158-1450DD6BC2AC}"/>
            </c:ext>
          </c:extLst>
        </c:ser>
        <c:dLbls>
          <c:showLegendKey val="0"/>
          <c:showVal val="0"/>
          <c:showCatName val="0"/>
          <c:showSerName val="0"/>
          <c:showPercent val="0"/>
          <c:showBubbleSize val="0"/>
        </c:dLbls>
        <c:smooth val="0"/>
        <c:axId val="414234096"/>
        <c:axId val="414235736"/>
      </c:lineChart>
      <c:catAx>
        <c:axId val="41423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14235736"/>
        <c:crosses val="autoZero"/>
        <c:auto val="1"/>
        <c:lblAlgn val="ctr"/>
        <c:lblOffset val="100"/>
        <c:noMultiLvlLbl val="0"/>
      </c:catAx>
      <c:valAx>
        <c:axId val="4142357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1423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4000"/>
              <a:t>CAPM</a:t>
            </a:r>
          </a:p>
        </c:rich>
      </c:tx>
      <c:overlay val="1"/>
    </c:title>
    <c:autoTitleDeleted val="0"/>
    <c:plotArea>
      <c:layout>
        <c:manualLayout>
          <c:layoutTarget val="inner"/>
          <c:xMode val="edge"/>
          <c:yMode val="edge"/>
          <c:x val="7.7674277409284939E-2"/>
          <c:y val="0.25935740791021822"/>
          <c:w val="0.81564873991569908"/>
          <c:h val="0.68201844675371692"/>
        </c:manualLayout>
      </c:layout>
      <c:scatterChart>
        <c:scatterStyle val="lineMarker"/>
        <c:varyColors val="0"/>
        <c:ser>
          <c:idx val="0"/>
          <c:order val="0"/>
          <c:tx>
            <c:strRef>
              <c:f>'Data til Graf'!$A$1</c:f>
              <c:strCache>
                <c:ptCount val="1"/>
                <c:pt idx="0">
                  <c:v>SML</c:v>
                </c:pt>
              </c:strCache>
            </c:strRef>
          </c:tx>
          <c:xVal>
            <c:numRef>
              <c:f>'Data til Graf'!$A$3:$A$6</c:f>
              <c:numCache>
                <c:formatCode>General</c:formatCode>
                <c:ptCount val="4"/>
                <c:pt idx="0">
                  <c:v>0</c:v>
                </c:pt>
                <c:pt idx="1">
                  <c:v>1</c:v>
                </c:pt>
                <c:pt idx="2">
                  <c:v>2</c:v>
                </c:pt>
                <c:pt idx="3">
                  <c:v>3</c:v>
                </c:pt>
              </c:numCache>
            </c:numRef>
          </c:xVal>
          <c:yVal>
            <c:numRef>
              <c:f>'Data til Graf'!$B$3:$B$6</c:f>
              <c:numCache>
                <c:formatCode>General</c:formatCode>
                <c:ptCount val="4"/>
                <c:pt idx="0">
                  <c:v>1.7399999999999999E-2</c:v>
                </c:pt>
                <c:pt idx="1">
                  <c:v>9.4799999999999995E-2</c:v>
                </c:pt>
                <c:pt idx="2">
                  <c:v>0.17219999999999999</c:v>
                </c:pt>
                <c:pt idx="3">
                  <c:v>0.24959999999999999</c:v>
                </c:pt>
              </c:numCache>
            </c:numRef>
          </c:yVal>
          <c:smooth val="0"/>
          <c:extLst>
            <c:ext xmlns:c16="http://schemas.microsoft.com/office/drawing/2014/chart" uri="{C3380CC4-5D6E-409C-BE32-E72D297353CC}">
              <c16:uniqueId val="{00000000-F5B3-4B11-9A92-FCBFEF600F14}"/>
            </c:ext>
          </c:extLst>
        </c:ser>
        <c:ser>
          <c:idx val="1"/>
          <c:order val="1"/>
          <c:tx>
            <c:strRef>
              <c:f>'Data til Graf'!$A$7</c:f>
              <c:strCache>
                <c:ptCount val="1"/>
                <c:pt idx="0">
                  <c:v>Rm</c:v>
                </c:pt>
              </c:strCache>
            </c:strRef>
          </c:tx>
          <c:spPr>
            <a:ln>
              <a:prstDash val="dashDot"/>
            </a:ln>
          </c:spPr>
          <c:marker>
            <c:symbol val="none"/>
          </c:marker>
          <c:xVal>
            <c:numRef>
              <c:f>'Data til Graf'!$A$9:$A$10</c:f>
              <c:numCache>
                <c:formatCode>General</c:formatCode>
                <c:ptCount val="2"/>
                <c:pt idx="0">
                  <c:v>0</c:v>
                </c:pt>
                <c:pt idx="1">
                  <c:v>1</c:v>
                </c:pt>
              </c:numCache>
            </c:numRef>
          </c:xVal>
          <c:yVal>
            <c:numRef>
              <c:f>'Data til Graf'!$B$9:$B$10</c:f>
              <c:numCache>
                <c:formatCode>General</c:formatCode>
                <c:ptCount val="2"/>
                <c:pt idx="0">
                  <c:v>9.4799999999999995E-2</c:v>
                </c:pt>
                <c:pt idx="1">
                  <c:v>9.4799999999999995E-2</c:v>
                </c:pt>
              </c:numCache>
            </c:numRef>
          </c:yVal>
          <c:smooth val="0"/>
          <c:extLst>
            <c:ext xmlns:c16="http://schemas.microsoft.com/office/drawing/2014/chart" uri="{C3380CC4-5D6E-409C-BE32-E72D297353CC}">
              <c16:uniqueId val="{00000001-F5B3-4B11-9A92-FCBFEF600F14}"/>
            </c:ext>
          </c:extLst>
        </c:ser>
        <c:ser>
          <c:idx val="2"/>
          <c:order val="2"/>
          <c:tx>
            <c:strRef>
              <c:f>'Data til Graf'!$A$11</c:f>
              <c:strCache>
                <c:ptCount val="1"/>
                <c:pt idx="0">
                  <c:v>Rm</c:v>
                </c:pt>
              </c:strCache>
            </c:strRef>
          </c:tx>
          <c:spPr>
            <a:ln>
              <a:solidFill>
                <a:schemeClr val="accent2"/>
              </a:solidFill>
              <a:prstDash val="dashDot"/>
            </a:ln>
          </c:spPr>
          <c:marker>
            <c:symbol val="none"/>
          </c:marker>
          <c:xVal>
            <c:numRef>
              <c:f>'Data til Graf'!$A$12:$A$13</c:f>
              <c:numCache>
                <c:formatCode>General</c:formatCode>
                <c:ptCount val="2"/>
                <c:pt idx="0">
                  <c:v>1</c:v>
                </c:pt>
                <c:pt idx="1">
                  <c:v>1</c:v>
                </c:pt>
              </c:numCache>
            </c:numRef>
          </c:xVal>
          <c:yVal>
            <c:numRef>
              <c:f>'Data til Graf'!$B$12:$B$13</c:f>
              <c:numCache>
                <c:formatCode>General</c:formatCode>
                <c:ptCount val="2"/>
                <c:pt idx="0">
                  <c:v>0</c:v>
                </c:pt>
                <c:pt idx="1">
                  <c:v>9.4799999999999995E-2</c:v>
                </c:pt>
              </c:numCache>
            </c:numRef>
          </c:yVal>
          <c:smooth val="0"/>
          <c:extLst>
            <c:ext xmlns:c16="http://schemas.microsoft.com/office/drawing/2014/chart" uri="{C3380CC4-5D6E-409C-BE32-E72D297353CC}">
              <c16:uniqueId val="{00000002-F5B3-4B11-9A92-FCBFEF600F14}"/>
            </c:ext>
          </c:extLst>
        </c:ser>
        <c:ser>
          <c:idx val="3"/>
          <c:order val="3"/>
          <c:tx>
            <c:strRef>
              <c:f>'Data til Graf'!$A$14</c:f>
              <c:strCache>
                <c:ptCount val="1"/>
                <c:pt idx="0">
                  <c:v>Ambu</c:v>
                </c:pt>
              </c:strCache>
            </c:strRef>
          </c:tx>
          <c:spPr>
            <a:ln>
              <a:solidFill>
                <a:srgbClr val="00B050"/>
              </a:solidFill>
              <a:prstDash val="dashDot"/>
            </a:ln>
          </c:spPr>
          <c:marker>
            <c:symbol val="none"/>
          </c:marker>
          <c:xVal>
            <c:numRef>
              <c:f>'Data til Graf'!$A$16:$A$17</c:f>
              <c:numCache>
                <c:formatCode>General</c:formatCode>
                <c:ptCount val="2"/>
                <c:pt idx="0">
                  <c:v>0</c:v>
                </c:pt>
                <c:pt idx="1">
                  <c:v>0.54</c:v>
                </c:pt>
              </c:numCache>
            </c:numRef>
          </c:xVal>
          <c:yVal>
            <c:numRef>
              <c:f>'Data til Graf'!$B$16:$B$17</c:f>
              <c:numCache>
                <c:formatCode>General</c:formatCode>
                <c:ptCount val="2"/>
                <c:pt idx="0">
                  <c:v>5.9195999999999999E-2</c:v>
                </c:pt>
                <c:pt idx="1">
                  <c:v>5.9195999999999999E-2</c:v>
                </c:pt>
              </c:numCache>
            </c:numRef>
          </c:yVal>
          <c:smooth val="0"/>
          <c:extLst>
            <c:ext xmlns:c16="http://schemas.microsoft.com/office/drawing/2014/chart" uri="{C3380CC4-5D6E-409C-BE32-E72D297353CC}">
              <c16:uniqueId val="{00000003-F5B3-4B11-9A92-FCBFEF600F14}"/>
            </c:ext>
          </c:extLst>
        </c:ser>
        <c:ser>
          <c:idx val="4"/>
          <c:order val="4"/>
          <c:spPr>
            <a:ln>
              <a:solidFill>
                <a:srgbClr val="00B050"/>
              </a:solidFill>
              <a:prstDash val="dashDot"/>
            </a:ln>
          </c:spPr>
          <c:marker>
            <c:symbol val="none"/>
          </c:marker>
          <c:xVal>
            <c:numRef>
              <c:f>'Data til Graf'!$A$20:$A$21</c:f>
              <c:numCache>
                <c:formatCode>General</c:formatCode>
                <c:ptCount val="2"/>
                <c:pt idx="0">
                  <c:v>0.54</c:v>
                </c:pt>
                <c:pt idx="1">
                  <c:v>0.54</c:v>
                </c:pt>
              </c:numCache>
            </c:numRef>
          </c:xVal>
          <c:yVal>
            <c:numRef>
              <c:f>'Data til Graf'!$B$20:$B$21</c:f>
              <c:numCache>
                <c:formatCode>General</c:formatCode>
                <c:ptCount val="2"/>
                <c:pt idx="0">
                  <c:v>0</c:v>
                </c:pt>
                <c:pt idx="1">
                  <c:v>5.9195999999999999E-2</c:v>
                </c:pt>
              </c:numCache>
            </c:numRef>
          </c:yVal>
          <c:smooth val="0"/>
          <c:extLst>
            <c:ext xmlns:c16="http://schemas.microsoft.com/office/drawing/2014/chart" uri="{C3380CC4-5D6E-409C-BE32-E72D297353CC}">
              <c16:uniqueId val="{00000004-F5B3-4B11-9A92-FCBFEF600F14}"/>
            </c:ext>
          </c:extLst>
        </c:ser>
        <c:ser>
          <c:idx val="5"/>
          <c:order val="5"/>
          <c:tx>
            <c:strRef>
              <c:f>'Data til Graf'!$A$22</c:f>
              <c:strCache>
                <c:ptCount val="1"/>
                <c:pt idx="0">
                  <c:v>Rf 0,0174</c:v>
                </c:pt>
              </c:strCache>
            </c:strRef>
          </c:tx>
          <c:spPr>
            <a:ln>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'Data til Graf'!$A$23</c:f>
              <c:numCache>
                <c:formatCode>General</c:formatCode>
                <c:ptCount val="1"/>
                <c:pt idx="0">
                  <c:v>0</c:v>
                </c:pt>
              </c:numCache>
            </c:numRef>
          </c:xVal>
          <c:yVal>
            <c:numRef>
              <c:f>'Data til Graf'!$B$23</c:f>
              <c:numCache>
                <c:formatCode>General</c:formatCode>
                <c:ptCount val="1"/>
                <c:pt idx="0">
                  <c:v>1.7399999999999999E-2</c:v>
                </c:pt>
              </c:numCache>
            </c:numRef>
          </c:yVal>
          <c:smooth val="0"/>
          <c:extLst>
            <c:ext xmlns:c16="http://schemas.microsoft.com/office/drawing/2014/chart" uri="{C3380CC4-5D6E-409C-BE32-E72D297353CC}">
              <c16:uniqueId val="{00000005-F5B3-4B11-9A92-FCBFEF600F14}"/>
            </c:ext>
          </c:extLst>
        </c:ser>
        <c:ser>
          <c:idx val="6"/>
          <c:order val="6"/>
          <c:tx>
            <c:strRef>
              <c:f>'Data til Graf'!$A$24</c:f>
              <c:strCache>
                <c:ptCount val="1"/>
                <c:pt idx="0">
                  <c:v>#REFERENCE!</c:v>
                </c:pt>
              </c:strCache>
            </c:strRef>
          </c:tx>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'Data til Graf'!$A$25</c:f>
              <c:numCache>
                <c:formatCode>General</c:formatCode>
                <c:ptCount val="1"/>
                <c:pt idx="0">
                  <c:v>0</c:v>
                </c:pt>
              </c:numCache>
            </c:numRef>
          </c:xVal>
          <c:yVal>
            <c:numRef>
              <c:f>'Data til Graf'!$B$25</c:f>
              <c:numCache>
                <c:formatCode>General</c:formatCode>
                <c:ptCount val="1"/>
                <c:pt idx="0">
                  <c:v>9.4799999999999995E-2</c:v>
                </c:pt>
              </c:numCache>
            </c:numRef>
          </c:yVal>
          <c:smooth val="0"/>
          <c:extLst>
            <c:ext xmlns:c16="http://schemas.microsoft.com/office/drawing/2014/chart" uri="{C3380CC4-5D6E-409C-BE32-E72D297353CC}">
              <c16:uniqueId val="{00000006-F5B3-4B11-9A92-FCBFEF600F14}"/>
            </c:ext>
          </c:extLst>
        </c:ser>
        <c:ser>
          <c:idx val="7"/>
          <c:order val="7"/>
          <c:tx>
            <c:strRef>
              <c:f>'Data til Graf'!$A$26</c:f>
              <c:strCache>
                <c:ptCount val="1"/>
                <c:pt idx="0">
                  <c:v>R Ambu 0,059196</c:v>
                </c:pt>
              </c:strCache>
            </c:strRef>
          </c:tx>
          <c:spPr>
            <a:ln w="41275"/>
          </c:spPr>
          <c:dLbls>
            <c:dLbl>
              <c:idx val="0"/>
              <c:layout>
                <c:manualLayout>
                  <c:x val="2.8880954875522849E-2"/>
                  <c:y val="-2.73824862801240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F5B3-4B11-9A92-FCBFEF600F14}"/>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'Data til Graf'!$A$27</c:f>
              <c:numCache>
                <c:formatCode>General</c:formatCode>
                <c:ptCount val="1"/>
                <c:pt idx="0">
                  <c:v>0</c:v>
                </c:pt>
              </c:numCache>
            </c:numRef>
          </c:xVal>
          <c:yVal>
            <c:numRef>
              <c:f>'Data til Graf'!$B$27</c:f>
              <c:numCache>
                <c:formatCode>General</c:formatCode>
                <c:ptCount val="1"/>
                <c:pt idx="0">
                  <c:v>5.9195999999999999E-2</c:v>
                </c:pt>
              </c:numCache>
            </c:numRef>
          </c:yVal>
          <c:smooth val="0"/>
          <c:extLst>
            <c:ext xmlns:c16="http://schemas.microsoft.com/office/drawing/2014/chart" uri="{C3380CC4-5D6E-409C-BE32-E72D297353CC}">
              <c16:uniqueId val="{00000008-F5B3-4B11-9A92-FCBFEF600F14}"/>
            </c:ext>
          </c:extLst>
        </c:ser>
        <c:ser>
          <c:idx val="8"/>
          <c:order val="8"/>
          <c:tx>
            <c:strRef>
              <c:f>'Data til Graf'!$A$28</c:f>
              <c:strCache>
                <c:ptCount val="1"/>
                <c:pt idx="0">
                  <c:v>Beta 0,54</c:v>
                </c:pt>
              </c:strCache>
            </c:strRef>
          </c:tx>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'Data til Graf'!$A$29</c:f>
              <c:numCache>
                <c:formatCode>General</c:formatCode>
                <c:ptCount val="1"/>
                <c:pt idx="0">
                  <c:v>0.54</c:v>
                </c:pt>
              </c:numCache>
            </c:numRef>
          </c:xVal>
          <c:yVal>
            <c:numRef>
              <c:f>'Data til Graf'!$B$29</c:f>
              <c:numCache>
                <c:formatCode>General</c:formatCode>
                <c:ptCount val="1"/>
                <c:pt idx="0">
                  <c:v>0</c:v>
                </c:pt>
              </c:numCache>
            </c:numRef>
          </c:yVal>
          <c:smooth val="0"/>
          <c:extLst>
            <c:ext xmlns:c16="http://schemas.microsoft.com/office/drawing/2014/chart" uri="{C3380CC4-5D6E-409C-BE32-E72D297353CC}">
              <c16:uniqueId val="{00000009-F5B3-4B11-9A92-FCBFEF600F14}"/>
            </c:ext>
          </c:extLst>
        </c:ser>
        <c:dLbls>
          <c:showLegendKey val="0"/>
          <c:showVal val="0"/>
          <c:showCatName val="0"/>
          <c:showSerName val="0"/>
          <c:showPercent val="0"/>
          <c:showBubbleSize val="0"/>
        </c:dLbls>
        <c:axId val="79657984"/>
        <c:axId val="79680640"/>
      </c:scatterChart>
      <c:valAx>
        <c:axId val="79657984"/>
        <c:scaling>
          <c:orientation val="minMax"/>
        </c:scaling>
        <c:delete val="0"/>
        <c:axPos val="b"/>
        <c:title>
          <c:tx>
            <c:rich>
              <a:bodyPr/>
              <a:lstStyle/>
              <a:p>
                <a:pPr>
                  <a:defRPr/>
                </a:pPr>
                <a:r>
                  <a:rPr lang="en-US"/>
                  <a:t>Betaværdi</a:t>
                </a:r>
              </a:p>
            </c:rich>
          </c:tx>
          <c:layout>
            <c:manualLayout>
              <c:xMode val="edge"/>
              <c:yMode val="edge"/>
              <c:x val="0.90726929348775109"/>
              <c:y val="0.9368755708044334"/>
            </c:manualLayout>
          </c:layout>
          <c:overlay val="0"/>
        </c:title>
        <c:numFmt formatCode="General" sourceLinked="1"/>
        <c:majorTickMark val="out"/>
        <c:minorTickMark val="none"/>
        <c:tickLblPos val="nextTo"/>
        <c:crossAx val="79680640"/>
        <c:crosses val="autoZero"/>
        <c:crossBetween val="midCat"/>
      </c:valAx>
      <c:valAx>
        <c:axId val="79680640"/>
        <c:scaling>
          <c:orientation val="minMax"/>
        </c:scaling>
        <c:delete val="0"/>
        <c:axPos val="l"/>
        <c:majorGridlines/>
        <c:title>
          <c:tx>
            <c:rich>
              <a:bodyPr rot="0" vert="horz"/>
              <a:lstStyle/>
              <a:p>
                <a:pPr>
                  <a:defRPr/>
                </a:pPr>
                <a:r>
                  <a:rPr lang="en-US"/>
                  <a:t>Forventet</a:t>
                </a:r>
                <a:r>
                  <a:rPr lang="en-US" baseline="0"/>
                  <a:t> rente</a:t>
                </a:r>
                <a:endParaRPr lang="en-US"/>
              </a:p>
            </c:rich>
          </c:tx>
          <c:layout>
            <c:manualLayout>
              <c:xMode val="edge"/>
              <c:yMode val="edge"/>
              <c:x val="1.0917775503241215E-2"/>
              <c:y val="0.20516805305292957"/>
            </c:manualLayout>
          </c:layout>
          <c:overlay val="0"/>
        </c:title>
        <c:numFmt formatCode="General" sourceLinked="1"/>
        <c:majorTickMark val="out"/>
        <c:minorTickMark val="none"/>
        <c:tickLblPos val="nextTo"/>
        <c:crossAx val="79657984"/>
        <c:crosses val="autoZero"/>
        <c:crossBetween val="midCat"/>
      </c:valAx>
    </c:plotArea>
    <c:legend>
      <c:legendPos val="r"/>
      <c:legendEntry>
        <c:idx val="2"/>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82142602696669043"/>
          <c:y val="3.5876879026485349E-2"/>
          <c:w val="0.12125565164129311"/>
          <c:h val="0.1570863673388789"/>
        </c:manualLayout>
      </c:layout>
      <c:overlay val="0"/>
    </c:legend>
    <c:plotVisOnly val="1"/>
    <c:dispBlanksAs val="gap"/>
    <c:showDLblsOverMax val="0"/>
  </c:char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sheetViews>
    <sheetView zoomScale="7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21</xdr:col>
      <xdr:colOff>381001</xdr:colOff>
      <xdr:row>1</xdr:row>
      <xdr:rowOff>76200</xdr:rowOff>
    </xdr:from>
    <xdr:to>
      <xdr:col>38</xdr:col>
      <xdr:colOff>50801</xdr:colOff>
      <xdr:row>41</xdr:row>
      <xdr:rowOff>176329</xdr:rowOff>
    </xdr:to>
    <xdr:pic>
      <xdr:nvPicPr>
        <xdr:cNvPr id="2" name="Billede 1">
          <a:extLst>
            <a:ext uri="{FF2B5EF4-FFF2-40B4-BE49-F238E27FC236}">
              <a16:creationId xmlns:a16="http://schemas.microsoft.com/office/drawing/2014/main" id="{4F025914-197F-4F4B-90B7-285C575A7B64}"/>
            </a:ext>
          </a:extLst>
        </xdr:cNvPr>
        <xdr:cNvPicPr>
          <a:picLocks noChangeAspect="1"/>
        </xdr:cNvPicPr>
      </xdr:nvPicPr>
      <xdr:blipFill>
        <a:blip xmlns:r="http://schemas.openxmlformats.org/officeDocument/2006/relationships" r:embed="rId1"/>
        <a:stretch>
          <a:fillRect/>
        </a:stretch>
      </xdr:blipFill>
      <xdr:spPr>
        <a:xfrm>
          <a:off x="13182601" y="266700"/>
          <a:ext cx="10033000" cy="7720129"/>
        </a:xfrm>
        <a:prstGeom prst="rect">
          <a:avLst/>
        </a:prstGeom>
      </xdr:spPr>
    </xdr:pic>
    <xdr:clientData/>
  </xdr:twoCellAnchor>
  <xdr:twoCellAnchor editAs="oneCell">
    <xdr:from>
      <xdr:col>0</xdr:col>
      <xdr:colOff>1</xdr:colOff>
      <xdr:row>0</xdr:row>
      <xdr:rowOff>0</xdr:rowOff>
    </xdr:from>
    <xdr:to>
      <xdr:col>21</xdr:col>
      <xdr:colOff>28207</xdr:colOff>
      <xdr:row>31</xdr:row>
      <xdr:rowOff>88900</xdr:rowOff>
    </xdr:to>
    <xdr:pic>
      <xdr:nvPicPr>
        <xdr:cNvPr id="3" name="Billede 2">
          <a:extLst>
            <a:ext uri="{FF2B5EF4-FFF2-40B4-BE49-F238E27FC236}">
              <a16:creationId xmlns:a16="http://schemas.microsoft.com/office/drawing/2014/main" id="{D60636C1-9A71-4E12-B077-892EB26A4A13}"/>
            </a:ext>
          </a:extLst>
        </xdr:cNvPr>
        <xdr:cNvPicPr>
          <a:picLocks noChangeAspect="1"/>
        </xdr:cNvPicPr>
      </xdr:nvPicPr>
      <xdr:blipFill>
        <a:blip xmlns:r="http://schemas.openxmlformats.org/officeDocument/2006/relationships" r:embed="rId2"/>
        <a:stretch>
          <a:fillRect/>
        </a:stretch>
      </xdr:blipFill>
      <xdr:spPr>
        <a:xfrm>
          <a:off x="1" y="0"/>
          <a:ext cx="12829806" cy="5994400"/>
        </a:xfrm>
        <a:prstGeom prst="rect">
          <a:avLst/>
        </a:prstGeom>
      </xdr:spPr>
    </xdr:pic>
    <xdr:clientData/>
  </xdr:twoCellAnchor>
  <xdr:twoCellAnchor editAs="oneCell">
    <xdr:from>
      <xdr:col>0</xdr:col>
      <xdr:colOff>0</xdr:colOff>
      <xdr:row>32</xdr:row>
      <xdr:rowOff>177800</xdr:rowOff>
    </xdr:from>
    <xdr:to>
      <xdr:col>21</xdr:col>
      <xdr:colOff>187649</xdr:colOff>
      <xdr:row>64</xdr:row>
      <xdr:rowOff>75424</xdr:rowOff>
    </xdr:to>
    <xdr:pic>
      <xdr:nvPicPr>
        <xdr:cNvPr id="4" name="Billede 3">
          <a:extLst>
            <a:ext uri="{FF2B5EF4-FFF2-40B4-BE49-F238E27FC236}">
              <a16:creationId xmlns:a16="http://schemas.microsoft.com/office/drawing/2014/main" id="{A5EEB2D3-BBE5-481B-A801-1280BE078A6A}"/>
            </a:ext>
          </a:extLst>
        </xdr:cNvPr>
        <xdr:cNvPicPr>
          <a:picLocks noChangeAspect="1"/>
        </xdr:cNvPicPr>
      </xdr:nvPicPr>
      <xdr:blipFill>
        <a:blip xmlns:r="http://schemas.openxmlformats.org/officeDocument/2006/relationships" r:embed="rId3"/>
        <a:stretch>
          <a:fillRect/>
        </a:stretch>
      </xdr:blipFill>
      <xdr:spPr>
        <a:xfrm>
          <a:off x="0" y="6273800"/>
          <a:ext cx="12989249" cy="5993624"/>
        </a:xfrm>
        <a:prstGeom prst="rect">
          <a:avLst/>
        </a:prstGeom>
      </xdr:spPr>
    </xdr:pic>
    <xdr:clientData/>
  </xdr:twoCellAnchor>
  <xdr:twoCellAnchor editAs="oneCell">
    <xdr:from>
      <xdr:col>22</xdr:col>
      <xdr:colOff>0</xdr:colOff>
      <xdr:row>43</xdr:row>
      <xdr:rowOff>0</xdr:rowOff>
    </xdr:from>
    <xdr:to>
      <xdr:col>32</xdr:col>
      <xdr:colOff>199238</xdr:colOff>
      <xdr:row>85</xdr:row>
      <xdr:rowOff>46619</xdr:rowOff>
    </xdr:to>
    <xdr:pic>
      <xdr:nvPicPr>
        <xdr:cNvPr id="5" name="Billede 4">
          <a:extLst>
            <a:ext uri="{FF2B5EF4-FFF2-40B4-BE49-F238E27FC236}">
              <a16:creationId xmlns:a16="http://schemas.microsoft.com/office/drawing/2014/main" id="{50ED6F4D-9184-4621-B332-A0C4EDCB8920}"/>
            </a:ext>
          </a:extLst>
        </xdr:cNvPr>
        <xdr:cNvPicPr>
          <a:picLocks noChangeAspect="1"/>
        </xdr:cNvPicPr>
      </xdr:nvPicPr>
      <xdr:blipFill>
        <a:blip xmlns:r="http://schemas.openxmlformats.org/officeDocument/2006/relationships" r:embed="rId4"/>
        <a:stretch>
          <a:fillRect/>
        </a:stretch>
      </xdr:blipFill>
      <xdr:spPr>
        <a:xfrm>
          <a:off x="13411200" y="8191500"/>
          <a:ext cx="6295238" cy="8047619"/>
        </a:xfrm>
        <a:prstGeom prst="rect">
          <a:avLst/>
        </a:prstGeom>
      </xdr:spPr>
    </xdr:pic>
    <xdr:clientData/>
  </xdr:twoCellAnchor>
  <xdr:twoCellAnchor editAs="oneCell">
    <xdr:from>
      <xdr:col>39</xdr:col>
      <xdr:colOff>0</xdr:colOff>
      <xdr:row>1</xdr:row>
      <xdr:rowOff>0</xdr:rowOff>
    </xdr:from>
    <xdr:to>
      <xdr:col>69</xdr:col>
      <xdr:colOff>188214</xdr:colOff>
      <xdr:row>60</xdr:row>
      <xdr:rowOff>189071</xdr:rowOff>
    </xdr:to>
    <xdr:pic>
      <xdr:nvPicPr>
        <xdr:cNvPr id="6" name="Billede 5">
          <a:extLst>
            <a:ext uri="{FF2B5EF4-FFF2-40B4-BE49-F238E27FC236}">
              <a16:creationId xmlns:a16="http://schemas.microsoft.com/office/drawing/2014/main" id="{0E7EB4C9-9215-4E10-A082-8D1A84953C6F}"/>
            </a:ext>
          </a:extLst>
        </xdr:cNvPr>
        <xdr:cNvPicPr>
          <a:picLocks noChangeAspect="1"/>
        </xdr:cNvPicPr>
      </xdr:nvPicPr>
      <xdr:blipFill>
        <a:blip xmlns:r="http://schemas.openxmlformats.org/officeDocument/2006/relationships" r:embed="rId5"/>
        <a:stretch>
          <a:fillRect/>
        </a:stretch>
      </xdr:blipFill>
      <xdr:spPr>
        <a:xfrm>
          <a:off x="23526750" y="190500"/>
          <a:ext cx="18285714" cy="11428571"/>
        </a:xfrm>
        <a:prstGeom prst="rect">
          <a:avLst/>
        </a:prstGeom>
      </xdr:spPr>
    </xdr:pic>
    <xdr:clientData/>
  </xdr:twoCellAnchor>
  <xdr:twoCellAnchor editAs="oneCell">
    <xdr:from>
      <xdr:col>38</xdr:col>
      <xdr:colOff>402166</xdr:colOff>
      <xdr:row>62</xdr:row>
      <xdr:rowOff>63500</xdr:rowOff>
    </xdr:from>
    <xdr:to>
      <xdr:col>68</xdr:col>
      <xdr:colOff>272880</xdr:colOff>
      <xdr:row>122</xdr:row>
      <xdr:rowOff>55721</xdr:rowOff>
    </xdr:to>
    <xdr:pic>
      <xdr:nvPicPr>
        <xdr:cNvPr id="7" name="Billede 6">
          <a:extLst>
            <a:ext uri="{FF2B5EF4-FFF2-40B4-BE49-F238E27FC236}">
              <a16:creationId xmlns:a16="http://schemas.microsoft.com/office/drawing/2014/main" id="{DA2C5490-9090-4D6E-A00E-C0611A1FB9EA}"/>
            </a:ext>
          </a:extLst>
        </xdr:cNvPr>
        <xdr:cNvPicPr>
          <a:picLocks noChangeAspect="1"/>
        </xdr:cNvPicPr>
      </xdr:nvPicPr>
      <xdr:blipFill>
        <a:blip xmlns:r="http://schemas.openxmlformats.org/officeDocument/2006/relationships" r:embed="rId6"/>
        <a:stretch>
          <a:fillRect/>
        </a:stretch>
      </xdr:blipFill>
      <xdr:spPr>
        <a:xfrm>
          <a:off x="23727833" y="11874500"/>
          <a:ext cx="18285714" cy="11422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301625</xdr:colOff>
      <xdr:row>2</xdr:row>
      <xdr:rowOff>31750</xdr:rowOff>
    </xdr:from>
    <xdr:to>
      <xdr:col>46</xdr:col>
      <xdr:colOff>106315</xdr:colOff>
      <xdr:row>45</xdr:row>
      <xdr:rowOff>154536</xdr:rowOff>
    </xdr:to>
    <xdr:pic>
      <xdr:nvPicPr>
        <xdr:cNvPr id="5" name="Billede 4">
          <a:extLst>
            <a:ext uri="{FF2B5EF4-FFF2-40B4-BE49-F238E27FC236}">
              <a16:creationId xmlns:a16="http://schemas.microsoft.com/office/drawing/2014/main" id="{736DB88E-A456-4B4B-BEB7-5FFF2CBB0AA2}"/>
            </a:ext>
          </a:extLst>
        </xdr:cNvPr>
        <xdr:cNvPicPr>
          <a:picLocks noChangeAspect="1"/>
        </xdr:cNvPicPr>
      </xdr:nvPicPr>
      <xdr:blipFill>
        <a:blip xmlns:r="http://schemas.openxmlformats.org/officeDocument/2006/relationships" r:embed="rId1"/>
        <a:stretch>
          <a:fillRect/>
        </a:stretch>
      </xdr:blipFill>
      <xdr:spPr>
        <a:xfrm>
          <a:off x="14779625" y="412750"/>
          <a:ext cx="13076190" cy="8314286"/>
        </a:xfrm>
        <a:prstGeom prst="rect">
          <a:avLst/>
        </a:prstGeom>
      </xdr:spPr>
    </xdr:pic>
    <xdr:clientData/>
  </xdr:twoCellAnchor>
  <xdr:twoCellAnchor editAs="oneCell">
    <xdr:from>
      <xdr:col>0</xdr:col>
      <xdr:colOff>381000</xdr:colOff>
      <xdr:row>1</xdr:row>
      <xdr:rowOff>47625</xdr:rowOff>
    </xdr:from>
    <xdr:to>
      <xdr:col>23</xdr:col>
      <xdr:colOff>68155</xdr:colOff>
      <xdr:row>27</xdr:row>
      <xdr:rowOff>27958</xdr:rowOff>
    </xdr:to>
    <xdr:pic>
      <xdr:nvPicPr>
        <xdr:cNvPr id="6" name="Billede 5">
          <a:extLst>
            <a:ext uri="{FF2B5EF4-FFF2-40B4-BE49-F238E27FC236}">
              <a16:creationId xmlns:a16="http://schemas.microsoft.com/office/drawing/2014/main" id="{AA70EF01-AB93-4BE1-B6DC-AFF5078DB947}"/>
            </a:ext>
          </a:extLst>
        </xdr:cNvPr>
        <xdr:cNvPicPr>
          <a:picLocks noChangeAspect="1"/>
        </xdr:cNvPicPr>
      </xdr:nvPicPr>
      <xdr:blipFill>
        <a:blip xmlns:r="http://schemas.openxmlformats.org/officeDocument/2006/relationships" r:embed="rId2"/>
        <a:stretch>
          <a:fillRect/>
        </a:stretch>
      </xdr:blipFill>
      <xdr:spPr>
        <a:xfrm>
          <a:off x="381000" y="238125"/>
          <a:ext cx="13561905" cy="4933333"/>
        </a:xfrm>
        <a:prstGeom prst="rect">
          <a:avLst/>
        </a:prstGeom>
      </xdr:spPr>
    </xdr:pic>
    <xdr:clientData/>
  </xdr:twoCellAnchor>
  <xdr:twoCellAnchor editAs="oneCell">
    <xdr:from>
      <xdr:col>0</xdr:col>
      <xdr:colOff>508000</xdr:colOff>
      <xdr:row>27</xdr:row>
      <xdr:rowOff>174625</xdr:rowOff>
    </xdr:from>
    <xdr:to>
      <xdr:col>23</xdr:col>
      <xdr:colOff>252297</xdr:colOff>
      <xdr:row>69</xdr:row>
      <xdr:rowOff>154577</xdr:rowOff>
    </xdr:to>
    <xdr:pic>
      <xdr:nvPicPr>
        <xdr:cNvPr id="7" name="Billede 6">
          <a:extLst>
            <a:ext uri="{FF2B5EF4-FFF2-40B4-BE49-F238E27FC236}">
              <a16:creationId xmlns:a16="http://schemas.microsoft.com/office/drawing/2014/main" id="{991B6618-2037-45B5-8297-E3685A126371}"/>
            </a:ext>
          </a:extLst>
        </xdr:cNvPr>
        <xdr:cNvPicPr>
          <a:picLocks noChangeAspect="1"/>
        </xdr:cNvPicPr>
      </xdr:nvPicPr>
      <xdr:blipFill>
        <a:blip xmlns:r="http://schemas.openxmlformats.org/officeDocument/2006/relationships" r:embed="rId3"/>
        <a:stretch>
          <a:fillRect/>
        </a:stretch>
      </xdr:blipFill>
      <xdr:spPr>
        <a:xfrm>
          <a:off x="508000" y="5318125"/>
          <a:ext cx="13619047" cy="7980952"/>
        </a:xfrm>
        <a:prstGeom prst="rect">
          <a:avLst/>
        </a:prstGeom>
      </xdr:spPr>
    </xdr:pic>
    <xdr:clientData/>
  </xdr:twoCellAnchor>
  <xdr:twoCellAnchor editAs="oneCell">
    <xdr:from>
      <xdr:col>23</xdr:col>
      <xdr:colOff>428625</xdr:colOff>
      <xdr:row>45</xdr:row>
      <xdr:rowOff>142875</xdr:rowOff>
    </xdr:from>
    <xdr:to>
      <xdr:col>54</xdr:col>
      <xdr:colOff>13589</xdr:colOff>
      <xdr:row>105</xdr:row>
      <xdr:rowOff>135096</xdr:rowOff>
    </xdr:to>
    <xdr:pic>
      <xdr:nvPicPr>
        <xdr:cNvPr id="9" name="Billede 8">
          <a:extLst>
            <a:ext uri="{FF2B5EF4-FFF2-40B4-BE49-F238E27FC236}">
              <a16:creationId xmlns:a16="http://schemas.microsoft.com/office/drawing/2014/main" id="{0007BDD7-F927-40BB-B770-38E66D8A9AD2}"/>
            </a:ext>
          </a:extLst>
        </xdr:cNvPr>
        <xdr:cNvPicPr>
          <a:picLocks noChangeAspect="1"/>
        </xdr:cNvPicPr>
      </xdr:nvPicPr>
      <xdr:blipFill>
        <a:blip xmlns:r="http://schemas.openxmlformats.org/officeDocument/2006/relationships" r:embed="rId4"/>
        <a:stretch>
          <a:fillRect/>
        </a:stretch>
      </xdr:blipFill>
      <xdr:spPr>
        <a:xfrm>
          <a:off x="14303375" y="8715375"/>
          <a:ext cx="18285714" cy="11422221"/>
        </a:xfrm>
        <a:prstGeom prst="rect">
          <a:avLst/>
        </a:prstGeom>
      </xdr:spPr>
    </xdr:pic>
    <xdr:clientData/>
  </xdr:twoCellAnchor>
  <xdr:twoCellAnchor editAs="oneCell">
    <xdr:from>
      <xdr:col>0</xdr:col>
      <xdr:colOff>0</xdr:colOff>
      <xdr:row>72</xdr:row>
      <xdr:rowOff>15875</xdr:rowOff>
    </xdr:from>
    <xdr:to>
      <xdr:col>23</xdr:col>
      <xdr:colOff>420947</xdr:colOff>
      <xdr:row>118</xdr:row>
      <xdr:rowOff>182721</xdr:rowOff>
    </xdr:to>
    <xdr:pic>
      <xdr:nvPicPr>
        <xdr:cNvPr id="10" name="Billede 9">
          <a:extLst>
            <a:ext uri="{FF2B5EF4-FFF2-40B4-BE49-F238E27FC236}">
              <a16:creationId xmlns:a16="http://schemas.microsoft.com/office/drawing/2014/main" id="{DD45E1D0-D0E8-4D7D-B0FB-70950DFF2883}"/>
            </a:ext>
          </a:extLst>
        </xdr:cNvPr>
        <xdr:cNvPicPr>
          <a:picLocks noChangeAspect="1"/>
        </xdr:cNvPicPr>
      </xdr:nvPicPr>
      <xdr:blipFill>
        <a:blip xmlns:r="http://schemas.openxmlformats.org/officeDocument/2006/relationships" r:embed="rId5"/>
        <a:stretch>
          <a:fillRect/>
        </a:stretch>
      </xdr:blipFill>
      <xdr:spPr>
        <a:xfrm>
          <a:off x="0" y="13731875"/>
          <a:ext cx="14295697" cy="89298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152400</xdr:rowOff>
    </xdr:from>
    <xdr:to>
      <xdr:col>23</xdr:col>
      <xdr:colOff>160171</xdr:colOff>
      <xdr:row>28</xdr:row>
      <xdr:rowOff>27924</xdr:rowOff>
    </xdr:to>
    <xdr:pic>
      <xdr:nvPicPr>
        <xdr:cNvPr id="6" name="Billede 5">
          <a:extLst>
            <a:ext uri="{FF2B5EF4-FFF2-40B4-BE49-F238E27FC236}">
              <a16:creationId xmlns:a16="http://schemas.microsoft.com/office/drawing/2014/main" id="{BB51112B-6461-4406-AF79-8E4BD9968AA7}"/>
            </a:ext>
          </a:extLst>
        </xdr:cNvPr>
        <xdr:cNvPicPr>
          <a:picLocks noChangeAspect="1"/>
        </xdr:cNvPicPr>
      </xdr:nvPicPr>
      <xdr:blipFill>
        <a:blip xmlns:r="http://schemas.openxmlformats.org/officeDocument/2006/relationships" r:embed="rId1"/>
        <a:stretch>
          <a:fillRect/>
        </a:stretch>
      </xdr:blipFill>
      <xdr:spPr>
        <a:xfrm>
          <a:off x="152400" y="152400"/>
          <a:ext cx="14028571" cy="5209524"/>
        </a:xfrm>
        <a:prstGeom prst="rect">
          <a:avLst/>
        </a:prstGeom>
      </xdr:spPr>
    </xdr:pic>
    <xdr:clientData/>
  </xdr:twoCellAnchor>
  <xdr:twoCellAnchor editAs="oneCell">
    <xdr:from>
      <xdr:col>0</xdr:col>
      <xdr:colOff>0</xdr:colOff>
      <xdr:row>29</xdr:row>
      <xdr:rowOff>0</xdr:rowOff>
    </xdr:from>
    <xdr:to>
      <xdr:col>22</xdr:col>
      <xdr:colOff>331657</xdr:colOff>
      <xdr:row>70</xdr:row>
      <xdr:rowOff>179976</xdr:rowOff>
    </xdr:to>
    <xdr:pic>
      <xdr:nvPicPr>
        <xdr:cNvPr id="7" name="Billede 6">
          <a:extLst>
            <a:ext uri="{FF2B5EF4-FFF2-40B4-BE49-F238E27FC236}">
              <a16:creationId xmlns:a16="http://schemas.microsoft.com/office/drawing/2014/main" id="{0ED2A3A7-1DBF-413D-AF99-5C515407D746}"/>
            </a:ext>
          </a:extLst>
        </xdr:cNvPr>
        <xdr:cNvPicPr>
          <a:picLocks noChangeAspect="1"/>
        </xdr:cNvPicPr>
      </xdr:nvPicPr>
      <xdr:blipFill>
        <a:blip xmlns:r="http://schemas.openxmlformats.org/officeDocument/2006/relationships" r:embed="rId2"/>
        <a:stretch>
          <a:fillRect/>
        </a:stretch>
      </xdr:blipFill>
      <xdr:spPr>
        <a:xfrm>
          <a:off x="0" y="5524500"/>
          <a:ext cx="13742857" cy="7990476"/>
        </a:xfrm>
        <a:prstGeom prst="rect">
          <a:avLst/>
        </a:prstGeom>
      </xdr:spPr>
    </xdr:pic>
    <xdr:clientData/>
  </xdr:twoCellAnchor>
  <xdr:twoCellAnchor editAs="oneCell">
    <xdr:from>
      <xdr:col>24</xdr:col>
      <xdr:colOff>0</xdr:colOff>
      <xdr:row>1</xdr:row>
      <xdr:rowOff>31750</xdr:rowOff>
    </xdr:from>
    <xdr:to>
      <xdr:col>46</xdr:col>
      <xdr:colOff>14214</xdr:colOff>
      <xdr:row>47</xdr:row>
      <xdr:rowOff>87798</xdr:rowOff>
    </xdr:to>
    <xdr:pic>
      <xdr:nvPicPr>
        <xdr:cNvPr id="8" name="Billede 7">
          <a:extLst>
            <a:ext uri="{FF2B5EF4-FFF2-40B4-BE49-F238E27FC236}">
              <a16:creationId xmlns:a16="http://schemas.microsoft.com/office/drawing/2014/main" id="{BB795B16-6091-4C03-AA0E-6DB0FA13758A}"/>
            </a:ext>
          </a:extLst>
        </xdr:cNvPr>
        <xdr:cNvPicPr>
          <a:picLocks noChangeAspect="1"/>
        </xdr:cNvPicPr>
      </xdr:nvPicPr>
      <xdr:blipFill>
        <a:blip xmlns:r="http://schemas.openxmlformats.org/officeDocument/2006/relationships" r:embed="rId3"/>
        <a:stretch>
          <a:fillRect/>
        </a:stretch>
      </xdr:blipFill>
      <xdr:spPr>
        <a:xfrm>
          <a:off x="14478000" y="222250"/>
          <a:ext cx="13285714" cy="8819048"/>
        </a:xfrm>
        <a:prstGeom prst="rect">
          <a:avLst/>
        </a:prstGeom>
      </xdr:spPr>
    </xdr:pic>
    <xdr:clientData/>
  </xdr:twoCellAnchor>
  <xdr:twoCellAnchor editAs="oneCell">
    <xdr:from>
      <xdr:col>24</xdr:col>
      <xdr:colOff>0</xdr:colOff>
      <xdr:row>48</xdr:row>
      <xdr:rowOff>0</xdr:rowOff>
    </xdr:from>
    <xdr:to>
      <xdr:col>54</xdr:col>
      <xdr:colOff>188214</xdr:colOff>
      <xdr:row>107</xdr:row>
      <xdr:rowOff>189071</xdr:rowOff>
    </xdr:to>
    <xdr:pic>
      <xdr:nvPicPr>
        <xdr:cNvPr id="9" name="Billede 8">
          <a:extLst>
            <a:ext uri="{FF2B5EF4-FFF2-40B4-BE49-F238E27FC236}">
              <a16:creationId xmlns:a16="http://schemas.microsoft.com/office/drawing/2014/main" id="{A5657CA7-1CBF-4B5A-90CB-D2116264B80A}"/>
            </a:ext>
          </a:extLst>
        </xdr:cNvPr>
        <xdr:cNvPicPr>
          <a:picLocks noChangeAspect="1"/>
        </xdr:cNvPicPr>
      </xdr:nvPicPr>
      <xdr:blipFill>
        <a:blip xmlns:r="http://schemas.openxmlformats.org/officeDocument/2006/relationships" r:embed="rId4"/>
        <a:stretch>
          <a:fillRect/>
        </a:stretch>
      </xdr:blipFill>
      <xdr:spPr>
        <a:xfrm>
          <a:off x="14478000" y="9144000"/>
          <a:ext cx="18285714" cy="114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9</xdr:row>
      <xdr:rowOff>19051</xdr:rowOff>
    </xdr:from>
    <xdr:to>
      <xdr:col>25</xdr:col>
      <xdr:colOff>85725</xdr:colOff>
      <xdr:row>25</xdr:row>
      <xdr:rowOff>95251</xdr:rowOff>
    </xdr:to>
    <xdr:graphicFrame macro="">
      <xdr:nvGraphicFramePr>
        <xdr:cNvPr id="2" name="Diagram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152400</xdr:rowOff>
    </xdr:from>
    <xdr:to>
      <xdr:col>13</xdr:col>
      <xdr:colOff>132459</xdr:colOff>
      <xdr:row>41</xdr:row>
      <xdr:rowOff>161471</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4181475"/>
          <a:ext cx="7123809" cy="36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140804</xdr:colOff>
      <xdr:row>24</xdr:row>
      <xdr:rowOff>49696</xdr:rowOff>
    </xdr:from>
    <xdr:to>
      <xdr:col>12</xdr:col>
      <xdr:colOff>218249</xdr:colOff>
      <xdr:row>55</xdr:row>
      <xdr:rowOff>106101</xdr:rowOff>
    </xdr:to>
    <xdr:pic>
      <xdr:nvPicPr>
        <xdr:cNvPr id="2" name="Billed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40804" y="4646544"/>
          <a:ext cx="9265724" cy="5961905"/>
        </a:xfrm>
        <a:prstGeom prst="rect">
          <a:avLst/>
        </a:prstGeom>
      </xdr:spPr>
    </xdr:pic>
    <xdr:clientData/>
  </xdr:twoCellAnchor>
  <xdr:twoCellAnchor editAs="oneCell">
    <xdr:from>
      <xdr:col>0</xdr:col>
      <xdr:colOff>0</xdr:colOff>
      <xdr:row>41</xdr:row>
      <xdr:rowOff>0</xdr:rowOff>
    </xdr:from>
    <xdr:to>
      <xdr:col>7</xdr:col>
      <xdr:colOff>504965</xdr:colOff>
      <xdr:row>64</xdr:row>
      <xdr:rowOff>94690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6286500"/>
          <a:ext cx="6600000" cy="4476190"/>
        </a:xfrm>
        <a:prstGeom prst="rect">
          <a:avLst/>
        </a:prstGeom>
      </xdr:spPr>
    </xdr:pic>
    <xdr:clientData/>
  </xdr:twoCellAnchor>
  <xdr:twoCellAnchor>
    <xdr:from>
      <xdr:col>0</xdr:col>
      <xdr:colOff>115956</xdr:colOff>
      <xdr:row>9</xdr:row>
      <xdr:rowOff>144116</xdr:rowOff>
    </xdr:from>
    <xdr:to>
      <xdr:col>6</xdr:col>
      <xdr:colOff>281608</xdr:colOff>
      <xdr:row>24</xdr:row>
      <xdr:rowOff>29816</xdr:rowOff>
    </xdr:to>
    <xdr:graphicFrame macro="">
      <xdr:nvGraphicFramePr>
        <xdr:cNvPr id="4" name="Diagram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9289143" cy="6059714"/>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CD303-4060-47AA-935B-F42EA17B5756}">
  <dimension ref="A1:J72"/>
  <sheetViews>
    <sheetView tabSelected="1" zoomScale="85" zoomScaleNormal="110" workbookViewId="0">
      <selection activeCell="H13" sqref="H13"/>
    </sheetView>
  </sheetViews>
  <sheetFormatPr defaultColWidth="9.1796875" defaultRowHeight="14.5" x14ac:dyDescent="0.35"/>
  <cols>
    <col min="1" max="1" width="19.453125" style="65" customWidth="1"/>
    <col min="2" max="2" width="18.1796875" style="65" customWidth="1"/>
    <col min="3" max="3" width="18.1796875" style="65" bestFit="1" customWidth="1"/>
    <col min="4" max="5" width="19.1796875" style="65" bestFit="1" customWidth="1"/>
    <col min="6" max="6" width="19.54296875" style="65" bestFit="1" customWidth="1"/>
    <col min="7" max="7" width="20" style="65" bestFit="1" customWidth="1"/>
    <col min="8" max="9" width="18.1796875" style="65" bestFit="1" customWidth="1"/>
    <col min="10" max="10" width="19.1796875" style="65" bestFit="1" customWidth="1"/>
    <col min="11" max="11" width="18.1796875" style="65" bestFit="1" customWidth="1"/>
    <col min="12" max="12" width="12" style="65" customWidth="1"/>
    <col min="13" max="16384" width="9.1796875" style="65"/>
  </cols>
  <sheetData>
    <row r="1" spans="1:10" x14ac:dyDescent="0.35">
      <c r="A1" s="113"/>
      <c r="B1" s="138" t="str">
        <f>'Kurser Nasdaq'!B2</f>
        <v>OMX C25</v>
      </c>
      <c r="C1" s="114" t="str">
        <f>'Kurser Nasdaq'!C2</f>
        <v>Ambu</v>
      </c>
      <c r="D1" s="114" t="str">
        <f>'Kurser Nasdaq'!D2</f>
        <v>DSV</v>
      </c>
      <c r="E1" s="114" t="str">
        <f>'Kurser Nasdaq'!E2</f>
        <v>Pandora</v>
      </c>
    </row>
    <row r="2" spans="1:10" x14ac:dyDescent="0.35">
      <c r="A2" s="113" t="str">
        <f>'Kurser Nasdaq'!A3</f>
        <v>Date</v>
      </c>
      <c r="B2" s="140" t="str">
        <f>'Kurser Nasdaq'!B3</f>
        <v>Closing price</v>
      </c>
      <c r="C2" s="113" t="str">
        <f>'Kurser Nasdaq'!C3</f>
        <v>Closing price</v>
      </c>
      <c r="D2" s="113" t="str">
        <f>'Kurser Nasdaq'!D3</f>
        <v>Closing price</v>
      </c>
      <c r="E2" s="113" t="str">
        <f>'Kurser Nasdaq'!E3</f>
        <v>Closing price</v>
      </c>
      <c r="F2" s="157" t="str">
        <f>_xlfn.CONCAT(B1," årlig %")</f>
        <v>OMX C25 årlig %</v>
      </c>
      <c r="G2" s="157" t="str">
        <f>_xlfn.CONCAT(C1," årlig %")</f>
        <v>Ambu årlig %</v>
      </c>
      <c r="H2" s="157" t="str">
        <f>_xlfn.CONCAT(D1," årlig %")</f>
        <v>DSV årlig %</v>
      </c>
      <c r="I2" s="157" t="str">
        <f>_xlfn.CONCAT(E1," årlig %")</f>
        <v>Pandora årlig %</v>
      </c>
    </row>
    <row r="3" spans="1:10" x14ac:dyDescent="0.35">
      <c r="A3" s="161">
        <f>G14</f>
        <v>2022</v>
      </c>
      <c r="B3" s="154">
        <v>1480.31</v>
      </c>
      <c r="C3" s="154">
        <v>61.76</v>
      </c>
      <c r="D3" s="154">
        <v>868.6</v>
      </c>
      <c r="E3" s="154">
        <v>374.9</v>
      </c>
      <c r="F3" s="158">
        <f t="shared" ref="F3:F7" si="0">(B3-B4)/B4</f>
        <v>-0.24691069111998581</v>
      </c>
      <c r="G3" s="158">
        <f t="shared" ref="G3:G7" si="1">(C3-C4)/C4</f>
        <v>-0.64300578034682088</v>
      </c>
      <c r="H3" s="158">
        <f t="shared" ref="H3:H8" si="2">(D3-D4)/D4</f>
        <v>-0.43135842880523728</v>
      </c>
      <c r="I3" s="158">
        <f t="shared" ref="I3:I8" si="3">(E3-E4)/E4</f>
        <v>-0.54022565611969586</v>
      </c>
    </row>
    <row r="4" spans="1:10" x14ac:dyDescent="0.35">
      <c r="A4" s="113">
        <f>'Kurser Nasdaq'!A4</f>
        <v>44560</v>
      </c>
      <c r="B4" s="141">
        <f>'Kurser Nasdaq'!B4</f>
        <v>1965.65</v>
      </c>
      <c r="C4" s="115">
        <f>'Kurser Nasdaq'!C4</f>
        <v>173</v>
      </c>
      <c r="D4" s="115">
        <f>'Kurser Nasdaq'!D4</f>
        <v>1527.5</v>
      </c>
      <c r="E4" s="115">
        <f>'Kurser Nasdaq'!E4</f>
        <v>815.4</v>
      </c>
      <c r="F4" s="158">
        <f t="shared" si="0"/>
        <v>0.17235353408840143</v>
      </c>
      <c r="G4" s="158">
        <f t="shared" si="1"/>
        <v>-0.34270516717325228</v>
      </c>
      <c r="H4" s="158">
        <f t="shared" si="2"/>
        <v>0.49754901960784315</v>
      </c>
      <c r="I4" s="158">
        <f t="shared" si="3"/>
        <v>0.19735682819383257</v>
      </c>
    </row>
    <row r="5" spans="1:10" ht="16.5" customHeight="1" x14ac:dyDescent="0.35">
      <c r="A5" s="113">
        <f>'Kurser Nasdaq'!A255</f>
        <v>44195</v>
      </c>
      <c r="B5" s="141">
        <f>'Kurser Nasdaq'!B255</f>
        <v>1676.67</v>
      </c>
      <c r="C5" s="115">
        <f>'Kurser Nasdaq'!C255</f>
        <v>263.2</v>
      </c>
      <c r="D5" s="115">
        <f>'Kurser Nasdaq'!D255</f>
        <v>1020</v>
      </c>
      <c r="E5" s="115">
        <f>'Kurser Nasdaq'!E255</f>
        <v>681</v>
      </c>
      <c r="F5" s="158">
        <f>(B5-B6)/B6</f>
        <v>0.33716404816971046</v>
      </c>
      <c r="G5" s="158">
        <f t="shared" si="1"/>
        <v>1.3563115487914055</v>
      </c>
      <c r="H5" s="158">
        <f t="shared" si="2"/>
        <v>0.32847095597811937</v>
      </c>
      <c r="I5" s="158">
        <f t="shared" si="3"/>
        <v>1.3498964803312627</v>
      </c>
    </row>
    <row r="6" spans="1:10" x14ac:dyDescent="0.35">
      <c r="A6" s="113">
        <f>'Kurser Nasdaq'!A505</f>
        <v>43829</v>
      </c>
      <c r="B6" s="141">
        <f>'Kurser Nasdaq'!B505</f>
        <v>1253.9000000000001</v>
      </c>
      <c r="C6" s="115">
        <f>'Kurser Nasdaq'!C505</f>
        <v>111.7</v>
      </c>
      <c r="D6" s="115">
        <f>'Kurser Nasdaq'!D505</f>
        <v>767.8</v>
      </c>
      <c r="E6" s="115">
        <f>'Kurser Nasdaq'!E505</f>
        <v>289.8</v>
      </c>
      <c r="F6" s="158">
        <f t="shared" si="0"/>
        <v>0.26030233586620044</v>
      </c>
      <c r="G6" s="158">
        <f t="shared" si="1"/>
        <v>-0.28671775223499357</v>
      </c>
      <c r="H6" s="158">
        <f t="shared" si="2"/>
        <v>0.78890959925442683</v>
      </c>
      <c r="I6" s="158">
        <f t="shared" si="3"/>
        <v>9.2348284960422161E-2</v>
      </c>
    </row>
    <row r="7" spans="1:10" x14ac:dyDescent="0.35">
      <c r="A7" s="113">
        <f>'Kurser Nasdaq'!A753</f>
        <v>43462</v>
      </c>
      <c r="B7" s="141">
        <f>'Kurser Nasdaq'!B753</f>
        <v>994.92</v>
      </c>
      <c r="C7" s="115">
        <f>'Kurser Nasdaq'!C753</f>
        <v>156.6</v>
      </c>
      <c r="D7" s="115">
        <f>'Kurser Nasdaq'!D753</f>
        <v>429.2</v>
      </c>
      <c r="E7" s="115">
        <f>'Kurser Nasdaq'!E753</f>
        <v>265.3</v>
      </c>
      <c r="F7" s="158">
        <f t="shared" si="0"/>
        <v>-0.13155965224677921</v>
      </c>
      <c r="G7" s="158">
        <f t="shared" si="1"/>
        <v>0.40827338129496393</v>
      </c>
      <c r="H7" s="158">
        <f t="shared" si="2"/>
        <v>-0.12157183790421619</v>
      </c>
      <c r="I7" s="158">
        <f t="shared" si="3"/>
        <v>-0.60725388601036268</v>
      </c>
    </row>
    <row r="8" spans="1:10" x14ac:dyDescent="0.35">
      <c r="A8" s="113">
        <f>'Kurser Nasdaq'!A1001</f>
        <v>43098</v>
      </c>
      <c r="B8" s="141">
        <f>'Kurser Nasdaq'!B1001</f>
        <v>1145.6400000000001</v>
      </c>
      <c r="C8" s="115">
        <f>'Kurser Nasdaq'!C1001</f>
        <v>111.2</v>
      </c>
      <c r="D8" s="115">
        <f>'Kurser Nasdaq'!D1001</f>
        <v>488.6</v>
      </c>
      <c r="E8" s="115">
        <f>'Kurser Nasdaq'!E1001</f>
        <v>675.5</v>
      </c>
      <c r="F8" s="158">
        <f>(B8-B9)/B9</f>
        <v>0.10793690705298699</v>
      </c>
      <c r="G8" s="158">
        <f>(C8-C9)/C9</f>
        <v>0.94405594405594406</v>
      </c>
      <c r="H8" s="158">
        <f t="shared" si="2"/>
        <v>0.52639800062480469</v>
      </c>
      <c r="I8" s="158">
        <f t="shared" si="3"/>
        <v>-0.27365591397849465</v>
      </c>
    </row>
    <row r="9" spans="1:10" x14ac:dyDescent="0.35">
      <c r="A9" s="113">
        <f>'Kurser Nasdaq'!A1251</f>
        <v>42737</v>
      </c>
      <c r="B9" s="141">
        <f>'Kurser Nasdaq'!B1251</f>
        <v>1034.03</v>
      </c>
      <c r="C9" s="115">
        <f>'Kurser Nasdaq'!C1251</f>
        <v>57.2</v>
      </c>
      <c r="D9" s="115">
        <f>'Kurser Nasdaq'!D1251</f>
        <v>320.10000000000002</v>
      </c>
      <c r="E9" s="115">
        <f>'Kurser Nasdaq'!E1251</f>
        <v>930</v>
      </c>
      <c r="F9" s="159">
        <f>AVERAGE(F4:F8)</f>
        <v>0.14923943458610403</v>
      </c>
      <c r="G9" s="159">
        <f t="shared" ref="G9:I9" si="4">AVERAGE(G4:G8)</f>
        <v>0.41584359094681356</v>
      </c>
      <c r="H9" s="159">
        <f t="shared" si="4"/>
        <v>0.40395114751219563</v>
      </c>
      <c r="I9" s="159">
        <f t="shared" si="4"/>
        <v>0.15173835869933203</v>
      </c>
      <c r="J9" s="129" t="s">
        <v>326</v>
      </c>
    </row>
    <row r="10" spans="1:10" x14ac:dyDescent="0.35">
      <c r="A10" s="122" t="s">
        <v>296</v>
      </c>
      <c r="B10" s="139">
        <v>1</v>
      </c>
      <c r="C10" s="162">
        <f>SLOPE(C4:C9,$B$4:$B$9)</f>
        <v>0.11750016969983375</v>
      </c>
      <c r="D10" s="162">
        <f>SLOPE(D4:D9,$B$4:$B$9)</f>
        <v>1.1391039597200179</v>
      </c>
      <c r="E10" s="162">
        <f>SLOPE(E4:E9,$B$4:$B$9)</f>
        <v>0.24695281861691457</v>
      </c>
      <c r="F10" s="159">
        <f>_xlfn.STDEV.P(F4:F8)</f>
        <v>0.16046115790053825</v>
      </c>
      <c r="G10" s="159">
        <f t="shared" ref="G10:H10" si="5">_xlfn.STDEV.P(G4:G8)</f>
        <v>0.66821167861128472</v>
      </c>
      <c r="H10" s="159">
        <f t="shared" si="5"/>
        <v>0.30127013478962322</v>
      </c>
      <c r="I10" s="159">
        <f>_xlfn.STDEV.P(I4:I8)</f>
        <v>0.66305665290484017</v>
      </c>
      <c r="J10" s="129" t="s">
        <v>327</v>
      </c>
    </row>
    <row r="11" spans="1:10" x14ac:dyDescent="0.35">
      <c r="A11" s="123" t="s">
        <v>316</v>
      </c>
      <c r="B11" s="141">
        <v>1</v>
      </c>
      <c r="C11" s="162">
        <f>_xlfn.COVARIANCE.P(C4:C9,$B$4:$B$9)/_xlfn.VAR.P($B$4:$B$9)</f>
        <v>0.1175001696998339</v>
      </c>
      <c r="D11" s="162">
        <f>_xlfn.COVARIANCE.P(D4:D9,$B$4:$B$9)/_xlfn.VAR.P($B$4:$B$9)</f>
        <v>1.1391039597200194</v>
      </c>
      <c r="E11" s="162">
        <f>_xlfn.COVARIANCE.P(E4:E9,$B$4:$B$9)/_xlfn.VAR.P($B$4:$B$9)</f>
        <v>0.2469528186169149</v>
      </c>
      <c r="F11" s="129"/>
      <c r="G11" s="129"/>
    </row>
    <row r="12" spans="1:10" x14ac:dyDescent="0.35">
      <c r="A12" s="66"/>
      <c r="B12" s="70"/>
      <c r="C12" s="70"/>
      <c r="D12" s="70"/>
      <c r="E12" s="70"/>
    </row>
    <row r="13" spans="1:10" ht="23.5" x14ac:dyDescent="0.55000000000000004">
      <c r="A13" s="156" t="s">
        <v>325</v>
      </c>
      <c r="B13" s="197" t="str">
        <f>C1</f>
        <v>Ambu</v>
      </c>
      <c r="C13" s="198"/>
      <c r="D13" s="198"/>
      <c r="E13" s="198"/>
      <c r="F13" s="199"/>
      <c r="G13" s="186" t="s">
        <v>335</v>
      </c>
    </row>
    <row r="14" spans="1:10" ht="18.5" x14ac:dyDescent="0.45">
      <c r="A14" s="71"/>
      <c r="B14" s="107">
        <f>2017</f>
        <v>2017</v>
      </c>
      <c r="C14" s="106">
        <f>B14+1</f>
        <v>2018</v>
      </c>
      <c r="D14" s="106">
        <f t="shared" ref="D14:G14" si="6">C14+1</f>
        <v>2019</v>
      </c>
      <c r="E14" s="106">
        <f t="shared" si="6"/>
        <v>2020</v>
      </c>
      <c r="F14" s="106">
        <f t="shared" si="6"/>
        <v>2021</v>
      </c>
      <c r="G14" s="106">
        <f t="shared" si="6"/>
        <v>2022</v>
      </c>
    </row>
    <row r="15" spans="1:10" x14ac:dyDescent="0.35">
      <c r="A15" s="156" t="s">
        <v>328</v>
      </c>
      <c r="B15" s="73">
        <v>0.17</v>
      </c>
      <c r="C15" s="73">
        <v>0.17</v>
      </c>
      <c r="D15" s="73">
        <v>0.15</v>
      </c>
      <c r="E15" s="73">
        <v>0.09</v>
      </c>
      <c r="F15" s="74">
        <v>0.06</v>
      </c>
      <c r="G15" s="72"/>
    </row>
    <row r="16" spans="1:10" x14ac:dyDescent="0.35">
      <c r="A16" s="156" t="s">
        <v>329</v>
      </c>
      <c r="B16" s="75">
        <v>0.27</v>
      </c>
      <c r="C16" s="75">
        <v>0.21</v>
      </c>
      <c r="D16" s="75">
        <v>0.16</v>
      </c>
      <c r="E16" s="75">
        <v>0.11</v>
      </c>
      <c r="F16" s="75">
        <v>0.08</v>
      </c>
      <c r="G16" s="75">
        <v>0.08</v>
      </c>
    </row>
    <row r="17" spans="1:7" x14ac:dyDescent="0.35">
      <c r="A17" s="167" t="s">
        <v>298</v>
      </c>
      <c r="B17" s="168">
        <f>B22/B19</f>
        <v>94.501528239202656</v>
      </c>
      <c r="C17" s="168">
        <f t="shared" ref="C17:E17" si="7">C22/C19</f>
        <v>124.93480288257736</v>
      </c>
      <c r="D17" s="168">
        <f t="shared" si="7"/>
        <v>85.429162285313694</v>
      </c>
      <c r="E17" s="168">
        <f t="shared" si="7"/>
        <v>287.83328722913785</v>
      </c>
      <c r="F17" s="168">
        <f>F22/F19</f>
        <v>184.53333333333333</v>
      </c>
      <c r="G17" s="168">
        <f>G22/G19</f>
        <v>55.858152389959514</v>
      </c>
    </row>
    <row r="18" spans="1:7" x14ac:dyDescent="0.35">
      <c r="A18" s="167" t="s">
        <v>299</v>
      </c>
      <c r="B18" s="169">
        <f>B23/B24</f>
        <v>22.24</v>
      </c>
      <c r="C18" s="169">
        <f t="shared" ref="C18:G18" si="8">C23/C24</f>
        <v>22.371428571428574</v>
      </c>
      <c r="D18" s="169">
        <f t="shared" si="8"/>
        <v>12.411111111111111</v>
      </c>
      <c r="E18" s="169">
        <f t="shared" si="8"/>
        <v>29.24444444444444</v>
      </c>
      <c r="F18" s="169">
        <f t="shared" si="8"/>
        <v>11.533333333333331</v>
      </c>
      <c r="G18" s="169">
        <f t="shared" si="8"/>
        <v>3.4911345243724696</v>
      </c>
    </row>
    <row r="19" spans="1:7" x14ac:dyDescent="0.35">
      <c r="A19" s="78" t="s">
        <v>302</v>
      </c>
      <c r="B19" s="77">
        <f>B26/B21</f>
        <v>1.1767005473025802</v>
      </c>
      <c r="C19" s="77">
        <f t="shared" ref="C19:G19" si="9">C26/C21</f>
        <v>1.2534537725823591</v>
      </c>
      <c r="D19" s="77">
        <f t="shared" si="9"/>
        <v>1.3075160403299726</v>
      </c>
      <c r="E19" s="77">
        <f t="shared" si="9"/>
        <v>0.91441821247892074</v>
      </c>
      <c r="F19" s="77">
        <f t="shared" si="9"/>
        <v>0.9375</v>
      </c>
      <c r="G19" s="77">
        <f t="shared" si="9"/>
        <v>1.1056577662798124</v>
      </c>
    </row>
    <row r="20" spans="1:7" x14ac:dyDescent="0.35">
      <c r="A20" s="78" t="s">
        <v>303</v>
      </c>
      <c r="B20" s="79">
        <f>1/B17</f>
        <v>1.0581839454159893E-2</v>
      </c>
      <c r="C20" s="79">
        <f t="shared" ref="C20:G20" si="10">1/C17</f>
        <v>8.0041747929907991E-3</v>
      </c>
      <c r="D20" s="79">
        <f t="shared" si="10"/>
        <v>1.1705604658280865E-2</v>
      </c>
      <c r="E20" s="79">
        <f t="shared" si="10"/>
        <v>3.474233330087085E-3</v>
      </c>
      <c r="F20" s="79">
        <f t="shared" si="10"/>
        <v>5.4190751445086704E-3</v>
      </c>
      <c r="G20" s="79">
        <f t="shared" si="10"/>
        <v>1.7902489738986598E-2</v>
      </c>
    </row>
    <row r="21" spans="1:7" x14ac:dyDescent="0.35">
      <c r="A21" s="76" t="s">
        <v>304</v>
      </c>
      <c r="B21" s="80">
        <f>B24/B25</f>
        <v>255800000</v>
      </c>
      <c r="C21" s="80">
        <f t="shared" ref="C21:F21" si="11">C24/C25</f>
        <v>268857142.85714287</v>
      </c>
      <c r="D21" s="80">
        <f t="shared" si="11"/>
        <v>242444444.44444445</v>
      </c>
      <c r="E21" s="80">
        <f t="shared" si="11"/>
        <v>263555555.55555555</v>
      </c>
      <c r="F21" s="80">
        <f t="shared" si="11"/>
        <v>263466666.66666666</v>
      </c>
      <c r="G21" s="80">
        <v>223396432</v>
      </c>
    </row>
    <row r="22" spans="1:7" x14ac:dyDescent="0.35">
      <c r="A22" s="76" t="s">
        <v>305</v>
      </c>
      <c r="B22" s="105">
        <f>C8</f>
        <v>111.2</v>
      </c>
      <c r="C22" s="105">
        <f>C7</f>
        <v>156.6</v>
      </c>
      <c r="D22" s="105">
        <f>C6</f>
        <v>111.7</v>
      </c>
      <c r="E22" s="105">
        <f>C5</f>
        <v>263.2</v>
      </c>
      <c r="F22" s="105">
        <f>C4</f>
        <v>173</v>
      </c>
      <c r="G22" s="160">
        <f>C3</f>
        <v>61.76</v>
      </c>
    </row>
    <row r="23" spans="1:7" x14ac:dyDescent="0.35">
      <c r="A23" s="76" t="s">
        <v>306</v>
      </c>
      <c r="B23" s="80">
        <f>B22*B21</f>
        <v>28444960000</v>
      </c>
      <c r="C23" s="80">
        <f t="shared" ref="C23:E23" si="12">C22*C21</f>
        <v>42103028571.428574</v>
      </c>
      <c r="D23" s="80">
        <f t="shared" si="12"/>
        <v>27081044444.444447</v>
      </c>
      <c r="E23" s="80">
        <f t="shared" si="12"/>
        <v>69367822222.222214</v>
      </c>
      <c r="F23" s="80">
        <f>F22*F21</f>
        <v>45579733333.333328</v>
      </c>
      <c r="G23" s="160">
        <f>G21*G22</f>
        <v>13796963640.32</v>
      </c>
    </row>
    <row r="24" spans="1:7" x14ac:dyDescent="0.35">
      <c r="A24" s="81" t="s">
        <v>307</v>
      </c>
      <c r="B24" s="80">
        <v>1279000000</v>
      </c>
      <c r="C24" s="80">
        <v>1882000000</v>
      </c>
      <c r="D24" s="80">
        <v>2182000000</v>
      </c>
      <c r="E24" s="80">
        <v>2372000000</v>
      </c>
      <c r="F24" s="80">
        <v>3952000000</v>
      </c>
      <c r="G24" s="80">
        <f>F24</f>
        <v>3952000000</v>
      </c>
    </row>
    <row r="25" spans="1:7" x14ac:dyDescent="0.35">
      <c r="A25" s="185" t="s">
        <v>334</v>
      </c>
      <c r="B25" s="80">
        <v>5</v>
      </c>
      <c r="C25" s="80">
        <v>7</v>
      </c>
      <c r="D25" s="80">
        <v>9</v>
      </c>
      <c r="E25" s="80">
        <v>9</v>
      </c>
      <c r="F25" s="80">
        <v>15</v>
      </c>
      <c r="G25" s="80">
        <v>15</v>
      </c>
    </row>
    <row r="26" spans="1:7" x14ac:dyDescent="0.35">
      <c r="A26" s="81" t="s">
        <v>308</v>
      </c>
      <c r="B26" s="80">
        <v>301000000</v>
      </c>
      <c r="C26" s="80">
        <v>337000000</v>
      </c>
      <c r="D26" s="80">
        <v>317000000</v>
      </c>
      <c r="E26" s="80">
        <v>241000000</v>
      </c>
      <c r="F26" s="80">
        <v>247000000</v>
      </c>
      <c r="G26" s="80">
        <v>247000000</v>
      </c>
    </row>
    <row r="27" spans="1:7" x14ac:dyDescent="0.35">
      <c r="A27" s="66"/>
      <c r="B27" s="70"/>
      <c r="C27" s="70"/>
      <c r="D27" s="70"/>
      <c r="E27" s="70"/>
    </row>
    <row r="28" spans="1:7" ht="23.5" x14ac:dyDescent="0.55000000000000004">
      <c r="A28" s="95"/>
      <c r="B28" s="194" t="str">
        <f>D1</f>
        <v>DSV</v>
      </c>
      <c r="C28" s="195"/>
      <c r="D28" s="195"/>
      <c r="E28" s="195"/>
      <c r="F28" s="196"/>
      <c r="G28" s="187" t="str">
        <f>G13</f>
        <v>Forventet /nu</v>
      </c>
    </row>
    <row r="29" spans="1:7" ht="18.5" x14ac:dyDescent="0.45">
      <c r="A29" s="95"/>
      <c r="B29" s="108">
        <f>B14</f>
        <v>2017</v>
      </c>
      <c r="C29" s="108">
        <f t="shared" ref="C29:G29" si="13">C14</f>
        <v>2018</v>
      </c>
      <c r="D29" s="108">
        <f t="shared" si="13"/>
        <v>2019</v>
      </c>
      <c r="E29" s="108">
        <f t="shared" si="13"/>
        <v>2020</v>
      </c>
      <c r="F29" s="108">
        <f t="shared" si="13"/>
        <v>2021</v>
      </c>
      <c r="G29" s="108">
        <f t="shared" si="13"/>
        <v>2022</v>
      </c>
    </row>
    <row r="30" spans="1:7" x14ac:dyDescent="0.35">
      <c r="A30" s="163" t="s">
        <v>330</v>
      </c>
      <c r="B30" s="97">
        <v>0.21099999999999999</v>
      </c>
      <c r="C30" s="97">
        <v>0.26700000000000002</v>
      </c>
      <c r="D30" s="97">
        <v>0.13400000000000001</v>
      </c>
      <c r="E30" s="97">
        <v>0.14299999999999999</v>
      </c>
      <c r="F30" s="98">
        <v>0.19600000000000001</v>
      </c>
      <c r="G30" s="95"/>
    </row>
    <row r="31" spans="1:7" x14ac:dyDescent="0.35">
      <c r="A31" s="96" t="s">
        <v>297</v>
      </c>
      <c r="B31" s="99">
        <f>B40/B39</f>
        <v>0.20303336703741154</v>
      </c>
      <c r="C31" s="99">
        <f t="shared" ref="C31:G31" si="14">C40/C39</f>
        <v>0.27388228830437472</v>
      </c>
      <c r="D31" s="99">
        <f t="shared" si="14"/>
        <v>7.4974711713534287E-2</v>
      </c>
      <c r="E31" s="99">
        <f t="shared" si="14"/>
        <v>8.98596602300306E-2</v>
      </c>
      <c r="F31" s="99">
        <f t="shared" si="14"/>
        <v>0.15186969488414773</v>
      </c>
      <c r="G31" s="99">
        <f t="shared" si="14"/>
        <v>6.7473651539073989E-2</v>
      </c>
    </row>
    <row r="32" spans="1:7" x14ac:dyDescent="0.35">
      <c r="A32" s="164" t="s">
        <v>298</v>
      </c>
      <c r="B32" s="165">
        <f>B37/B34</f>
        <v>29.199203187250994</v>
      </c>
      <c r="C32" s="165">
        <f t="shared" ref="C32:G32" si="15">C37/C34</f>
        <v>20.233099297893681</v>
      </c>
      <c r="D32" s="165">
        <f t="shared" si="15"/>
        <v>48.686724230976786</v>
      </c>
      <c r="E32" s="165">
        <f t="shared" si="15"/>
        <v>55.096289337717238</v>
      </c>
      <c r="F32" s="165">
        <f t="shared" si="15"/>
        <v>32.575084414430428</v>
      </c>
      <c r="G32" s="165">
        <f t="shared" si="15"/>
        <v>40.650480000000002</v>
      </c>
    </row>
    <row r="33" spans="1:7" x14ac:dyDescent="0.35">
      <c r="A33" s="164" t="s">
        <v>299</v>
      </c>
      <c r="B33" s="166">
        <f>B38/B39</f>
        <v>5.9284125379170876</v>
      </c>
      <c r="C33" s="166">
        <f t="shared" ref="C33:G33" si="16">C38/C39</f>
        <v>5.5414875351967581</v>
      </c>
      <c r="D33" s="166">
        <f t="shared" si="16"/>
        <v>3.6502731134938298</v>
      </c>
      <c r="E33" s="166">
        <f t="shared" si="16"/>
        <v>4.9509338398227287</v>
      </c>
      <c r="F33" s="166">
        <f t="shared" si="16"/>
        <v>4.9471681308449051</v>
      </c>
      <c r="G33" s="166">
        <f t="shared" si="16"/>
        <v>2.7428363224160965</v>
      </c>
    </row>
    <row r="34" spans="1:7" x14ac:dyDescent="0.35">
      <c r="A34" s="96" t="s">
        <v>302</v>
      </c>
      <c r="B34" s="101">
        <f>B40/B36</f>
        <v>16.733333333333334</v>
      </c>
      <c r="C34" s="101">
        <f>C40/C36</f>
        <v>21.212765957446809</v>
      </c>
      <c r="D34" s="101">
        <f t="shared" ref="D34:G34" si="17">D40/D36</f>
        <v>15.770212765957448</v>
      </c>
      <c r="E34" s="101">
        <f t="shared" si="17"/>
        <v>18.513043478260869</v>
      </c>
      <c r="F34" s="101">
        <f t="shared" si="17"/>
        <v>46.891666666666666</v>
      </c>
      <c r="G34" s="101">
        <f t="shared" si="17"/>
        <v>21.367521367521366</v>
      </c>
    </row>
    <row r="35" spans="1:7" x14ac:dyDescent="0.35">
      <c r="A35" s="96" t="s">
        <v>303</v>
      </c>
      <c r="B35" s="102">
        <f>1/B32</f>
        <v>3.4247509892209038E-2</v>
      </c>
      <c r="C35" s="102">
        <f t="shared" ref="C35:G35" si="18">1/C32</f>
        <v>4.9423965418096016E-2</v>
      </c>
      <c r="D35" s="102">
        <f t="shared" si="18"/>
        <v>2.0539480028597876E-2</v>
      </c>
      <c r="E35" s="102">
        <f t="shared" si="18"/>
        <v>1.815004262574595E-2</v>
      </c>
      <c r="F35" s="102">
        <f t="shared" si="18"/>
        <v>3.0698308783415163E-2</v>
      </c>
      <c r="G35" s="102">
        <f t="shared" si="18"/>
        <v>2.4599955523280412E-2</v>
      </c>
    </row>
    <row r="36" spans="1:7" x14ac:dyDescent="0.35">
      <c r="A36" s="100" t="s">
        <v>304</v>
      </c>
      <c r="B36" s="103">
        <v>180000000</v>
      </c>
      <c r="C36" s="103">
        <v>188000000</v>
      </c>
      <c r="D36" s="103">
        <v>235000000</v>
      </c>
      <c r="E36" s="103">
        <v>230000000</v>
      </c>
      <c r="F36" s="103">
        <v>240000000</v>
      </c>
      <c r="G36" s="103">
        <v>234000000</v>
      </c>
    </row>
    <row r="37" spans="1:7" x14ac:dyDescent="0.35">
      <c r="A37" s="100" t="s">
        <v>305</v>
      </c>
      <c r="B37" s="110">
        <f>D8</f>
        <v>488.6</v>
      </c>
      <c r="C37" s="110">
        <f>D7</f>
        <v>429.2</v>
      </c>
      <c r="D37" s="110">
        <f>D6</f>
        <v>767.8</v>
      </c>
      <c r="E37" s="110">
        <f>D5</f>
        <v>1020</v>
      </c>
      <c r="F37" s="110">
        <f>D4</f>
        <v>1527.5</v>
      </c>
      <c r="G37" s="110">
        <f>D3</f>
        <v>868.6</v>
      </c>
    </row>
    <row r="38" spans="1:7" x14ac:dyDescent="0.35">
      <c r="A38" s="100" t="s">
        <v>306</v>
      </c>
      <c r="B38" s="103">
        <f>B36*B37</f>
        <v>87948000000</v>
      </c>
      <c r="C38" s="103">
        <f t="shared" ref="C38:G38" si="19">C36*C37</f>
        <v>80689600000</v>
      </c>
      <c r="D38" s="103">
        <f t="shared" si="19"/>
        <v>180433000000</v>
      </c>
      <c r="E38" s="103">
        <f t="shared" si="19"/>
        <v>234600000000</v>
      </c>
      <c r="F38" s="103">
        <f t="shared" si="19"/>
        <v>366600000000</v>
      </c>
      <c r="G38" s="103">
        <f t="shared" si="19"/>
        <v>203252400000</v>
      </c>
    </row>
    <row r="39" spans="1:7" x14ac:dyDescent="0.35">
      <c r="A39" s="104" t="s">
        <v>307</v>
      </c>
      <c r="B39" s="103">
        <v>14835000000</v>
      </c>
      <c r="C39" s="103">
        <v>14561000000</v>
      </c>
      <c r="D39" s="103">
        <v>49430000000</v>
      </c>
      <c r="E39" s="103">
        <v>47385000000</v>
      </c>
      <c r="F39" s="103">
        <v>74103000000</v>
      </c>
      <c r="G39" s="103">
        <v>74103000000</v>
      </c>
    </row>
    <row r="40" spans="1:7" x14ac:dyDescent="0.35">
      <c r="A40" s="104" t="s">
        <v>308</v>
      </c>
      <c r="B40" s="103">
        <v>3012000000</v>
      </c>
      <c r="C40" s="103">
        <v>3988000000</v>
      </c>
      <c r="D40" s="103">
        <v>3706000000</v>
      </c>
      <c r="E40" s="103">
        <v>4258000000</v>
      </c>
      <c r="F40" s="103">
        <v>11254000000</v>
      </c>
      <c r="G40" s="103">
        <v>5000000000</v>
      </c>
    </row>
    <row r="41" spans="1:7" x14ac:dyDescent="0.35">
      <c r="A41" s="66"/>
      <c r="B41" s="70"/>
      <c r="C41" s="70"/>
      <c r="D41" s="70"/>
      <c r="E41" s="70"/>
    </row>
    <row r="42" spans="1:7" ht="23.5" x14ac:dyDescent="0.55000000000000004">
      <c r="A42" s="82"/>
      <c r="B42" s="191" t="str">
        <f>E1</f>
        <v>Pandora</v>
      </c>
      <c r="C42" s="192"/>
      <c r="D42" s="192"/>
      <c r="E42" s="192"/>
      <c r="F42" s="193"/>
      <c r="G42" s="83" t="str">
        <f>G28</f>
        <v>Forventet /nu</v>
      </c>
    </row>
    <row r="43" spans="1:7" ht="18.5" x14ac:dyDescent="0.45">
      <c r="A43" s="170" t="s">
        <v>313</v>
      </c>
      <c r="B43" s="109">
        <f>B29</f>
        <v>2017</v>
      </c>
      <c r="C43" s="109">
        <f>C29</f>
        <v>2018</v>
      </c>
      <c r="D43" s="109">
        <f>D29</f>
        <v>2019</v>
      </c>
      <c r="E43" s="109">
        <f>E29</f>
        <v>2020</v>
      </c>
      <c r="F43" s="109">
        <f>F29</f>
        <v>2021</v>
      </c>
      <c r="G43" s="83"/>
    </row>
    <row r="44" spans="1:7" x14ac:dyDescent="0.35">
      <c r="A44" s="170" t="s">
        <v>331</v>
      </c>
      <c r="B44" s="85">
        <v>0.68</v>
      </c>
      <c r="C44" s="85">
        <v>0.53</v>
      </c>
      <c r="D44" s="85">
        <v>0.27</v>
      </c>
      <c r="E44" s="85">
        <v>0.25</v>
      </c>
      <c r="F44" s="86">
        <v>0.59</v>
      </c>
      <c r="G44" s="83"/>
    </row>
    <row r="45" spans="1:7" x14ac:dyDescent="0.35">
      <c r="A45" s="84" t="s">
        <v>297</v>
      </c>
      <c r="B45" s="87">
        <f>B54/B53</f>
        <v>0.89260290931600128</v>
      </c>
      <c r="C45" s="87">
        <f t="shared" ref="C45:G45" si="20">C54/C53</f>
        <v>0.78594796697304881</v>
      </c>
      <c r="D45" s="87">
        <f t="shared" si="20"/>
        <v>0.5610592493808344</v>
      </c>
      <c r="E45" s="87">
        <f t="shared" si="20"/>
        <v>0.26228177019894439</v>
      </c>
      <c r="F45" s="87">
        <f t="shared" si="20"/>
        <v>0.59420082845307809</v>
      </c>
      <c r="G45" s="87">
        <f t="shared" si="20"/>
        <v>0.28567347521782605</v>
      </c>
    </row>
    <row r="46" spans="1:7" x14ac:dyDescent="0.35">
      <c r="A46" s="172" t="s">
        <v>298</v>
      </c>
      <c r="B46" s="173">
        <f>B51/B48</f>
        <v>16.887499999999999</v>
      </c>
      <c r="C46" s="173">
        <f t="shared" ref="C46:G46" si="21">C51/C48</f>
        <v>5.6446808510638302</v>
      </c>
      <c r="D46" s="173">
        <f t="shared" si="21"/>
        <v>9.6279069767441854</v>
      </c>
      <c r="E46" s="173">
        <f t="shared" si="21"/>
        <v>34.221105527638194</v>
      </c>
      <c r="F46" s="173">
        <f t="shared" si="21"/>
        <v>19.553956834532372</v>
      </c>
      <c r="G46" s="173">
        <f t="shared" si="21"/>
        <v>8.9904076738609096</v>
      </c>
    </row>
    <row r="47" spans="1:7" x14ac:dyDescent="0.35">
      <c r="A47" s="172" t="s">
        <v>299</v>
      </c>
      <c r="B47" s="174">
        <f>B52/B53</f>
        <v>15.07383163107397</v>
      </c>
      <c r="C47" s="174">
        <f t="shared" ref="C47:G47" si="22">C52/C53</f>
        <v>4.4364254391053155</v>
      </c>
      <c r="D47" s="174">
        <f t="shared" si="22"/>
        <v>5.4018262614805916</v>
      </c>
      <c r="E47" s="174">
        <f t="shared" si="22"/>
        <v>8.9755721359538256</v>
      </c>
      <c r="F47" s="174">
        <f t="shared" si="22"/>
        <v>11.618977350614866</v>
      </c>
      <c r="G47" s="174">
        <f t="shared" si="22"/>
        <v>5.1139765747750321</v>
      </c>
    </row>
    <row r="48" spans="1:7" x14ac:dyDescent="0.35">
      <c r="A48" s="90" t="s">
        <v>302</v>
      </c>
      <c r="B48" s="89">
        <v>40</v>
      </c>
      <c r="C48" s="89">
        <v>47</v>
      </c>
      <c r="D48" s="89">
        <v>30.1</v>
      </c>
      <c r="E48" s="89">
        <v>19.899999999999999</v>
      </c>
      <c r="F48" s="89">
        <v>41.7</v>
      </c>
      <c r="G48" s="89">
        <v>41.7</v>
      </c>
    </row>
    <row r="49" spans="1:8" x14ac:dyDescent="0.35">
      <c r="A49" s="90" t="s">
        <v>303</v>
      </c>
      <c r="B49" s="91">
        <f>1/B46</f>
        <v>5.9215396002960774E-2</v>
      </c>
      <c r="C49" s="91">
        <f t="shared" ref="C49:G49" si="23">1/C46</f>
        <v>0.17715793441387107</v>
      </c>
      <c r="D49" s="91">
        <f t="shared" si="23"/>
        <v>0.10386473429951691</v>
      </c>
      <c r="E49" s="91">
        <f t="shared" si="23"/>
        <v>2.9221732745961817E-2</v>
      </c>
      <c r="F49" s="91">
        <f t="shared" si="23"/>
        <v>5.1140544518027971E-2</v>
      </c>
      <c r="G49" s="91">
        <f t="shared" si="23"/>
        <v>0.11122966124299816</v>
      </c>
    </row>
    <row r="50" spans="1:8" x14ac:dyDescent="0.35">
      <c r="A50" s="88" t="s">
        <v>304</v>
      </c>
      <c r="B50" s="92">
        <f>B54/B48</f>
        <v>144200000</v>
      </c>
      <c r="C50" s="92">
        <f>C54/C48</f>
        <v>107340425.53191489</v>
      </c>
      <c r="D50" s="92">
        <f t="shared" ref="D50:F50" si="24">D54/D48</f>
        <v>97840531.561461791</v>
      </c>
      <c r="E50" s="92">
        <f t="shared" si="24"/>
        <v>97386934.673366845</v>
      </c>
      <c r="F50" s="92">
        <f t="shared" si="24"/>
        <v>99760191.846522778</v>
      </c>
      <c r="G50" s="92">
        <v>95500000</v>
      </c>
    </row>
    <row r="51" spans="1:8" x14ac:dyDescent="0.35">
      <c r="A51" s="88" t="s">
        <v>305</v>
      </c>
      <c r="B51" s="93">
        <f>E8</f>
        <v>675.5</v>
      </c>
      <c r="C51" s="93">
        <f>E7</f>
        <v>265.3</v>
      </c>
      <c r="D51" s="93">
        <f>E6</f>
        <v>289.8</v>
      </c>
      <c r="E51" s="93">
        <f>E5</f>
        <v>681</v>
      </c>
      <c r="F51" s="93">
        <f>E4</f>
        <v>815.4</v>
      </c>
      <c r="G51" s="171">
        <f>E3</f>
        <v>374.9</v>
      </c>
    </row>
    <row r="52" spans="1:8" x14ac:dyDescent="0.35">
      <c r="A52" s="88" t="s">
        <v>306</v>
      </c>
      <c r="B52" s="92">
        <f>B51*B50</f>
        <v>97407100000</v>
      </c>
      <c r="C52" s="92">
        <f t="shared" ref="C52:E52" si="25">C51*C50</f>
        <v>28477414893.61702</v>
      </c>
      <c r="D52" s="92">
        <f t="shared" si="25"/>
        <v>28354186046.511627</v>
      </c>
      <c r="E52" s="92">
        <f t="shared" si="25"/>
        <v>66320502512.56282</v>
      </c>
      <c r="F52" s="92">
        <f>F51*F50</f>
        <v>81344460431.654678</v>
      </c>
      <c r="G52" s="92">
        <f>G51*G50</f>
        <v>35802950000</v>
      </c>
    </row>
    <row r="53" spans="1:8" x14ac:dyDescent="0.35">
      <c r="A53" s="94" t="s">
        <v>307</v>
      </c>
      <c r="B53" s="92">
        <v>6462000000</v>
      </c>
      <c r="C53" s="92">
        <v>6419000000</v>
      </c>
      <c r="D53" s="92">
        <v>5249000000</v>
      </c>
      <c r="E53" s="92">
        <v>7389000000</v>
      </c>
      <c r="F53" s="92">
        <v>7001000000</v>
      </c>
      <c r="G53" s="92">
        <v>7001000000</v>
      </c>
    </row>
    <row r="54" spans="1:8" x14ac:dyDescent="0.35">
      <c r="A54" s="94" t="s">
        <v>308</v>
      </c>
      <c r="B54" s="92">
        <v>5768000000</v>
      </c>
      <c r="C54" s="92">
        <v>5045000000</v>
      </c>
      <c r="D54" s="92">
        <v>2945000000</v>
      </c>
      <c r="E54" s="92">
        <v>1938000000</v>
      </c>
      <c r="F54" s="92">
        <v>4160000000</v>
      </c>
      <c r="G54" s="92">
        <v>2000000000</v>
      </c>
    </row>
    <row r="55" spans="1:8" ht="15" thickBot="1" x14ac:dyDescent="0.4"/>
    <row r="56" spans="1:8" ht="21" x14ac:dyDescent="0.5">
      <c r="A56" s="188" t="s">
        <v>301</v>
      </c>
      <c r="B56" s="189"/>
      <c r="C56" s="189"/>
      <c r="D56" s="189"/>
      <c r="E56" s="189"/>
      <c r="F56" s="189"/>
      <c r="G56" s="189"/>
      <c r="H56" s="190"/>
    </row>
    <row r="57" spans="1:8" x14ac:dyDescent="0.35">
      <c r="A57" s="126" t="s">
        <v>317</v>
      </c>
      <c r="B57" s="54"/>
      <c r="C57" s="54"/>
      <c r="D57" s="54"/>
      <c r="E57" s="54"/>
      <c r="F57" s="54"/>
      <c r="G57" s="175" t="s">
        <v>323</v>
      </c>
      <c r="H57" s="184" t="s">
        <v>332</v>
      </c>
    </row>
    <row r="58" spans="1:8" x14ac:dyDescent="0.35">
      <c r="A58" s="64"/>
      <c r="B58" s="55">
        <f>B43</f>
        <v>2017</v>
      </c>
      <c r="C58" s="55">
        <f>C43</f>
        <v>2018</v>
      </c>
      <c r="D58" s="55">
        <f>D43</f>
        <v>2019</v>
      </c>
      <c r="E58" s="55">
        <f>E43</f>
        <v>2020</v>
      </c>
      <c r="F58" s="55">
        <f>F43</f>
        <v>2021</v>
      </c>
      <c r="G58" s="175" t="s">
        <v>295</v>
      </c>
      <c r="H58" s="184" t="s">
        <v>333</v>
      </c>
    </row>
    <row r="59" spans="1:8" x14ac:dyDescent="0.35">
      <c r="A59" s="135" t="str">
        <f>B1</f>
        <v>OMX C25</v>
      </c>
      <c r="B59" s="136">
        <f>'C25'!D3</f>
        <v>0.10793690705298697</v>
      </c>
      <c r="C59" s="136">
        <f>'C25'!D9</f>
        <v>-1.9093728815171601E-2</v>
      </c>
      <c r="D59" s="136">
        <f>'C25'!D15</f>
        <v>6.6374916919454671E-2</v>
      </c>
      <c r="E59" s="136">
        <f>'C25'!D22</f>
        <v>0.12844036746637602</v>
      </c>
      <c r="F59" s="136">
        <f>'C25'!D28</f>
        <v>0.13708939817909574</v>
      </c>
      <c r="G59" s="176">
        <v>1</v>
      </c>
      <c r="H59" s="180">
        <v>1</v>
      </c>
    </row>
    <row r="60" spans="1:8" x14ac:dyDescent="0.35">
      <c r="A60" s="111" t="str">
        <f>C1</f>
        <v>Ambu</v>
      </c>
      <c r="B60" s="75">
        <f>AMBU!D4</f>
        <v>0.94405594405594406</v>
      </c>
      <c r="C60" s="75">
        <f>AMBU!D10</f>
        <v>0.65461845685409004</v>
      </c>
      <c r="D60" s="75">
        <f>AMBU!D16</f>
        <v>0.2499300660175334</v>
      </c>
      <c r="E60" s="75">
        <f>AMBU!D23</f>
        <v>0.4646115815505919</v>
      </c>
      <c r="F60" s="75">
        <f>AMBU!D29</f>
        <v>0.24775699971544021</v>
      </c>
      <c r="G60" s="177">
        <f>C10</f>
        <v>0.11750016969983375</v>
      </c>
      <c r="H60" s="181">
        <v>0.54</v>
      </c>
    </row>
    <row r="61" spans="1:8" x14ac:dyDescent="0.35">
      <c r="A61" s="112" t="str">
        <f>D1</f>
        <v>DSV</v>
      </c>
      <c r="B61" s="99">
        <f>DSV!D3</f>
        <v>0.52639800062480491</v>
      </c>
      <c r="C61" s="99">
        <f>DSV!D9</f>
        <v>0.15794256779713706</v>
      </c>
      <c r="D61" s="99">
        <f>DSV!D15</f>
        <v>0.3386102450311082</v>
      </c>
      <c r="E61" s="99">
        <f>DSV!D22</f>
        <v>0.33606819079432881</v>
      </c>
      <c r="F61" s="99">
        <f>DSV!D28</f>
        <v>0.36690744503330941</v>
      </c>
      <c r="G61" s="178">
        <f>D10</f>
        <v>1.1391039597200179</v>
      </c>
      <c r="H61" s="182">
        <v>1.05</v>
      </c>
    </row>
    <row r="62" spans="1:8" ht="15" thickBot="1" x14ac:dyDescent="0.4">
      <c r="A62" s="124" t="str">
        <f>E1</f>
        <v>Pandora</v>
      </c>
      <c r="B62" s="125">
        <f>Pandora!D3</f>
        <v>-0.2736559139784947</v>
      </c>
      <c r="C62" s="125">
        <f>Pandora!D9</f>
        <v>-0.46589437635959935</v>
      </c>
      <c r="D62" s="125">
        <f>Pandora!D15</f>
        <v>-0.32203832470522126</v>
      </c>
      <c r="E62" s="125">
        <f>Pandora!D22</f>
        <v>-7.4948224940976943E-2</v>
      </c>
      <c r="F62" s="125">
        <f>Pandora!D28</f>
        <v>-2.5958296140884695E-2</v>
      </c>
      <c r="G62" s="179">
        <f>E10</f>
        <v>0.24695281861691457</v>
      </c>
      <c r="H62" s="183">
        <v>1.52</v>
      </c>
    </row>
    <row r="63" spans="1:8" ht="15" thickBot="1" x14ac:dyDescent="0.4"/>
    <row r="64" spans="1:8" ht="21.5" thickBot="1" x14ac:dyDescent="0.55000000000000004">
      <c r="A64" s="144" t="s">
        <v>311</v>
      </c>
      <c r="B64" s="145"/>
      <c r="C64" s="145"/>
      <c r="D64" s="145"/>
      <c r="E64" s="145"/>
      <c r="F64" s="145"/>
      <c r="G64" s="145"/>
      <c r="H64" s="146"/>
    </row>
    <row r="65" spans="1:8" x14ac:dyDescent="0.35">
      <c r="A65" s="59" t="s">
        <v>300</v>
      </c>
      <c r="B65" s="60"/>
      <c r="C65" s="127">
        <v>100000</v>
      </c>
      <c r="D65" s="129" t="s">
        <v>320</v>
      </c>
      <c r="E65" s="128" t="s">
        <v>304</v>
      </c>
      <c r="F65" s="130" t="s">
        <v>319</v>
      </c>
      <c r="G65" s="130" t="s">
        <v>321</v>
      </c>
      <c r="H65" s="147" t="s">
        <v>322</v>
      </c>
    </row>
    <row r="66" spans="1:8" x14ac:dyDescent="0.35">
      <c r="A66" s="61" t="str">
        <f>B1</f>
        <v>OMX C25</v>
      </c>
      <c r="B66" s="137">
        <v>0</v>
      </c>
      <c r="C66" s="57">
        <f>B66*$C$65</f>
        <v>0</v>
      </c>
      <c r="D66" s="131">
        <f>B9</f>
        <v>1034.03</v>
      </c>
      <c r="E66" s="57">
        <f>C66/D66</f>
        <v>0</v>
      </c>
      <c r="F66" s="58">
        <f>B4</f>
        <v>1965.65</v>
      </c>
      <c r="G66" s="57">
        <f>E66*F66</f>
        <v>0</v>
      </c>
      <c r="H66" s="148">
        <f>'C25'!D28</f>
        <v>0.13708939817909574</v>
      </c>
    </row>
    <row r="67" spans="1:8" x14ac:dyDescent="0.35">
      <c r="A67" s="62" t="str">
        <f>C1</f>
        <v>Ambu</v>
      </c>
      <c r="B67" s="134">
        <v>0.33</v>
      </c>
      <c r="C67" s="57">
        <f t="shared" ref="C67:C69" si="26">B67*$C$65</f>
        <v>33000</v>
      </c>
      <c r="D67" s="131">
        <f>C9</f>
        <v>57.2</v>
      </c>
      <c r="E67" s="57">
        <f t="shared" ref="E67:E69" si="27">C67/D67</f>
        <v>576.92307692307691</v>
      </c>
      <c r="F67" s="58">
        <f>C4</f>
        <v>173</v>
      </c>
      <c r="G67" s="57">
        <f>E67*F67</f>
        <v>99807.692307692298</v>
      </c>
      <c r="H67" s="148">
        <f>AMBU!D29</f>
        <v>0.24775699971544021</v>
      </c>
    </row>
    <row r="68" spans="1:8" x14ac:dyDescent="0.35">
      <c r="A68" s="62" t="str">
        <f>D1</f>
        <v>DSV</v>
      </c>
      <c r="B68" s="133">
        <v>0.34</v>
      </c>
      <c r="C68" s="57">
        <f t="shared" si="26"/>
        <v>34000</v>
      </c>
      <c r="D68" s="131">
        <f>D9</f>
        <v>320.10000000000002</v>
      </c>
      <c r="E68" s="57">
        <f t="shared" si="27"/>
        <v>106.21680724773508</v>
      </c>
      <c r="F68" s="58">
        <f>D4</f>
        <v>1527.5</v>
      </c>
      <c r="G68" s="57">
        <f>E68*F68</f>
        <v>162246.17307091533</v>
      </c>
      <c r="H68" s="148">
        <f>DSV!D28</f>
        <v>0.36690744503330941</v>
      </c>
    </row>
    <row r="69" spans="1:8" x14ac:dyDescent="0.35">
      <c r="A69" s="62" t="str">
        <f>E1</f>
        <v>Pandora</v>
      </c>
      <c r="B69" s="132">
        <v>0.33</v>
      </c>
      <c r="C69" s="57">
        <f t="shared" si="26"/>
        <v>33000</v>
      </c>
      <c r="D69" s="131">
        <f>E9</f>
        <v>930</v>
      </c>
      <c r="E69" s="57">
        <f t="shared" si="27"/>
        <v>35.483870967741936</v>
      </c>
      <c r="F69" s="58">
        <f>E4</f>
        <v>815.4</v>
      </c>
      <c r="G69" s="57">
        <f>E69*F69</f>
        <v>28933.548387096773</v>
      </c>
      <c r="H69" s="148">
        <f>Pandora!D28</f>
        <v>-2.5958296140884695E-2</v>
      </c>
    </row>
    <row r="70" spans="1:8" x14ac:dyDescent="0.35">
      <c r="A70" s="126" t="s">
        <v>318</v>
      </c>
      <c r="B70" s="143">
        <f>SUM(B66:B69)</f>
        <v>1</v>
      </c>
      <c r="C70" s="142">
        <f>SUM(C66:C69)</f>
        <v>100000</v>
      </c>
      <c r="D70" s="54"/>
      <c r="E70" s="54"/>
      <c r="F70" s="54"/>
      <c r="G70" s="142">
        <f>SUM(G66:G69)</f>
        <v>290987.41376570443</v>
      </c>
      <c r="H70" s="63">
        <f>(G70-C70)/C70</f>
        <v>1.9098741376570443</v>
      </c>
    </row>
    <row r="71" spans="1:8" x14ac:dyDescent="0.35">
      <c r="A71" s="149" t="s">
        <v>310</v>
      </c>
      <c r="B71" s="150"/>
      <c r="C71" s="150"/>
      <c r="D71" s="150"/>
      <c r="E71" s="150"/>
      <c r="F71" s="150"/>
      <c r="G71" s="150"/>
      <c r="H71" s="151">
        <f>'C25'!D34</f>
        <v>0.23815450146051653</v>
      </c>
    </row>
    <row r="72" spans="1:8" x14ac:dyDescent="0.35">
      <c r="A72" s="152" t="s">
        <v>324</v>
      </c>
      <c r="B72" s="153"/>
      <c r="C72" s="153"/>
      <c r="D72" s="153"/>
      <c r="E72" s="153"/>
      <c r="F72" s="153"/>
      <c r="G72" s="153"/>
      <c r="H72" s="155">
        <f>B66*H59+B67*H60+B68*H61+B69*H62</f>
        <v>1.0368000000000002</v>
      </c>
    </row>
  </sheetData>
  <mergeCells count="4">
    <mergeCell ref="A56:H56"/>
    <mergeCell ref="B42:F42"/>
    <mergeCell ref="B28:F28"/>
    <mergeCell ref="B13:F13"/>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S25"/>
  <sheetViews>
    <sheetView topLeftCell="DE1" zoomScaleNormal="100" workbookViewId="0">
      <selection activeCell="DS17" sqref="DS17"/>
    </sheetView>
  </sheetViews>
  <sheetFormatPr defaultRowHeight="14.5" x14ac:dyDescent="0.35"/>
  <cols>
    <col min="1" max="1" width="20.81640625" customWidth="1"/>
    <col min="2" max="118" width="7" customWidth="1"/>
  </cols>
  <sheetData>
    <row r="1" spans="1:123" ht="17" x14ac:dyDescent="0.4">
      <c r="A1" s="202" t="s">
        <v>121</v>
      </c>
      <c r="B1" s="202"/>
      <c r="C1" s="202"/>
      <c r="D1" s="202"/>
      <c r="E1" s="202"/>
      <c r="F1" s="202"/>
      <c r="G1" s="202"/>
      <c r="H1" s="202"/>
      <c r="I1" s="202"/>
      <c r="J1" s="202"/>
      <c r="K1" s="202"/>
      <c r="L1" s="202"/>
      <c r="M1" s="202"/>
      <c r="N1" s="202"/>
      <c r="O1" s="202"/>
      <c r="P1" s="202"/>
      <c r="Q1" s="202"/>
      <c r="R1" s="202"/>
      <c r="S1" s="202"/>
      <c r="T1" s="202"/>
      <c r="U1" s="202"/>
      <c r="V1" s="202"/>
      <c r="W1" s="202"/>
      <c r="X1" s="202"/>
    </row>
    <row r="2" spans="1:123" x14ac:dyDescent="0.35">
      <c r="A2" s="1" t="s">
        <v>0</v>
      </c>
    </row>
    <row r="3" spans="1:123" x14ac:dyDescent="0.35">
      <c r="B3" s="2" t="s">
        <v>1</v>
      </c>
      <c r="C3" s="2" t="s">
        <v>2</v>
      </c>
      <c r="D3" s="2" t="s">
        <v>3</v>
      </c>
      <c r="E3" s="2" t="s">
        <v>4</v>
      </c>
      <c r="F3" s="2" t="s">
        <v>5</v>
      </c>
      <c r="G3" s="2" t="s">
        <v>6</v>
      </c>
      <c r="H3" s="2" t="s">
        <v>7</v>
      </c>
      <c r="I3" s="2" t="s">
        <v>8</v>
      </c>
      <c r="J3" s="2" t="s">
        <v>9</v>
      </c>
      <c r="K3" s="2" t="s">
        <v>10</v>
      </c>
      <c r="L3" s="2" t="s">
        <v>11</v>
      </c>
      <c r="M3" s="2" t="s">
        <v>12</v>
      </c>
      <c r="N3" s="2" t="s">
        <v>13</v>
      </c>
      <c r="O3" s="2" t="s">
        <v>14</v>
      </c>
      <c r="P3" s="2" t="s">
        <v>15</v>
      </c>
      <c r="Q3" s="2" t="s">
        <v>16</v>
      </c>
      <c r="R3" s="2" t="s">
        <v>17</v>
      </c>
      <c r="S3" s="2" t="s">
        <v>18</v>
      </c>
      <c r="T3" s="2" t="s">
        <v>19</v>
      </c>
      <c r="U3" s="2" t="s">
        <v>20</v>
      </c>
      <c r="V3" s="2" t="s">
        <v>21</v>
      </c>
      <c r="W3" s="2" t="s">
        <v>22</v>
      </c>
      <c r="X3" s="2" t="s">
        <v>23</v>
      </c>
      <c r="Y3" s="2" t="s">
        <v>24</v>
      </c>
      <c r="Z3" s="2" t="s">
        <v>25</v>
      </c>
      <c r="AA3" s="2" t="s">
        <v>26</v>
      </c>
      <c r="AB3" s="2" t="s">
        <v>27</v>
      </c>
      <c r="AC3" s="2" t="s">
        <v>28</v>
      </c>
      <c r="AD3" s="2" t="s">
        <v>29</v>
      </c>
      <c r="AE3" s="2" t="s">
        <v>30</v>
      </c>
      <c r="AF3" s="2" t="s">
        <v>31</v>
      </c>
      <c r="AG3" s="2" t="s">
        <v>32</v>
      </c>
      <c r="AH3" s="2" t="s">
        <v>33</v>
      </c>
      <c r="AI3" s="2" t="s">
        <v>34</v>
      </c>
      <c r="AJ3" s="2" t="s">
        <v>35</v>
      </c>
      <c r="AK3" s="2" t="s">
        <v>36</v>
      </c>
      <c r="AL3" s="2" t="s">
        <v>37</v>
      </c>
      <c r="AM3" s="2" t="s">
        <v>38</v>
      </c>
      <c r="AN3" s="2" t="s">
        <v>39</v>
      </c>
      <c r="AO3" s="2" t="s">
        <v>40</v>
      </c>
      <c r="AP3" s="2" t="s">
        <v>41</v>
      </c>
      <c r="AQ3" s="2" t="s">
        <v>42</v>
      </c>
      <c r="AR3" s="2" t="s">
        <v>43</v>
      </c>
      <c r="AS3" s="2" t="s">
        <v>44</v>
      </c>
      <c r="AT3" s="2" t="s">
        <v>45</v>
      </c>
      <c r="AU3" s="2" t="s">
        <v>46</v>
      </c>
      <c r="AV3" s="2" t="s">
        <v>47</v>
      </c>
      <c r="AW3" s="2" t="s">
        <v>48</v>
      </c>
      <c r="AX3" s="2" t="s">
        <v>49</v>
      </c>
      <c r="AY3" s="2" t="s">
        <v>50</v>
      </c>
      <c r="AZ3" s="2" t="s">
        <v>51</v>
      </c>
      <c r="BA3" s="2" t="s">
        <v>52</v>
      </c>
      <c r="BB3" s="2" t="s">
        <v>53</v>
      </c>
      <c r="BC3" s="2" t="s">
        <v>54</v>
      </c>
      <c r="BD3" s="2" t="s">
        <v>55</v>
      </c>
      <c r="BE3" s="2" t="s">
        <v>56</v>
      </c>
      <c r="BF3" s="2" t="s">
        <v>57</v>
      </c>
      <c r="BG3" s="2" t="s">
        <v>58</v>
      </c>
      <c r="BH3" s="2" t="s">
        <v>59</v>
      </c>
      <c r="BI3" s="2" t="s">
        <v>60</v>
      </c>
      <c r="BJ3" s="2" t="s">
        <v>61</v>
      </c>
      <c r="BK3" s="2" t="s">
        <v>62</v>
      </c>
      <c r="BL3" s="2" t="s">
        <v>63</v>
      </c>
      <c r="BM3" s="2" t="s">
        <v>64</v>
      </c>
      <c r="BN3" s="2" t="s">
        <v>65</v>
      </c>
      <c r="BO3" s="2" t="s">
        <v>66</v>
      </c>
      <c r="BP3" s="2" t="s">
        <v>67</v>
      </c>
      <c r="BQ3" s="2" t="s">
        <v>68</v>
      </c>
      <c r="BR3" s="2" t="s">
        <v>69</v>
      </c>
      <c r="BS3" s="2" t="s">
        <v>70</v>
      </c>
      <c r="BT3" s="2" t="s">
        <v>71</v>
      </c>
      <c r="BU3" s="2" t="s">
        <v>72</v>
      </c>
      <c r="BV3" s="2" t="s">
        <v>73</v>
      </c>
      <c r="BW3" s="2" t="s">
        <v>74</v>
      </c>
      <c r="BX3" s="2" t="s">
        <v>75</v>
      </c>
      <c r="BY3" s="2" t="s">
        <v>76</v>
      </c>
      <c r="BZ3" s="2" t="s">
        <v>77</v>
      </c>
      <c r="CA3" s="2" t="s">
        <v>78</v>
      </c>
      <c r="CB3" s="2" t="s">
        <v>79</v>
      </c>
      <c r="CC3" s="2" t="s">
        <v>80</v>
      </c>
      <c r="CD3" s="2" t="s">
        <v>81</v>
      </c>
      <c r="CE3" s="2" t="s">
        <v>82</v>
      </c>
      <c r="CF3" s="2" t="s">
        <v>83</v>
      </c>
      <c r="CG3" s="2" t="s">
        <v>84</v>
      </c>
      <c r="CH3" s="2" t="s">
        <v>85</v>
      </c>
      <c r="CI3" s="2" t="s">
        <v>86</v>
      </c>
      <c r="CJ3" s="2" t="s">
        <v>87</v>
      </c>
      <c r="CK3" s="2" t="s">
        <v>88</v>
      </c>
      <c r="CL3" s="2" t="s">
        <v>89</v>
      </c>
      <c r="CM3" s="2" t="s">
        <v>90</v>
      </c>
      <c r="CN3" s="2" t="s">
        <v>91</v>
      </c>
      <c r="CO3" s="2" t="s">
        <v>92</v>
      </c>
      <c r="CP3" s="2" t="s">
        <v>93</v>
      </c>
      <c r="CQ3" s="2" t="s">
        <v>94</v>
      </c>
      <c r="CR3" s="2" t="s">
        <v>95</v>
      </c>
      <c r="CS3" s="2" t="s">
        <v>96</v>
      </c>
      <c r="CT3" s="2" t="s">
        <v>97</v>
      </c>
      <c r="CU3" s="2" t="s">
        <v>98</v>
      </c>
      <c r="CV3" s="2" t="s">
        <v>99</v>
      </c>
      <c r="CW3" s="2" t="s">
        <v>100</v>
      </c>
      <c r="CX3" s="2" t="s">
        <v>101</v>
      </c>
      <c r="CY3" s="2" t="s">
        <v>102</v>
      </c>
      <c r="CZ3" s="2" t="s">
        <v>103</v>
      </c>
      <c r="DA3" s="2" t="s">
        <v>104</v>
      </c>
      <c r="DB3" s="2" t="s">
        <v>105</v>
      </c>
      <c r="DC3" s="2" t="s">
        <v>106</v>
      </c>
      <c r="DD3" s="2" t="s">
        <v>107</v>
      </c>
      <c r="DE3" s="2" t="s">
        <v>108</v>
      </c>
      <c r="DF3" s="2" t="s">
        <v>109</v>
      </c>
      <c r="DG3" s="2" t="s">
        <v>110</v>
      </c>
      <c r="DH3" s="2" t="s">
        <v>111</v>
      </c>
      <c r="DI3" s="2" t="s">
        <v>112</v>
      </c>
      <c r="DJ3" s="2" t="s">
        <v>113</v>
      </c>
      <c r="DK3" s="2" t="s">
        <v>114</v>
      </c>
      <c r="DL3" s="2" t="s">
        <v>115</v>
      </c>
      <c r="DM3" s="2" t="s">
        <v>116</v>
      </c>
      <c r="DN3" s="2" t="s">
        <v>117</v>
      </c>
      <c r="DO3" s="6">
        <v>2017</v>
      </c>
      <c r="DP3" s="6">
        <v>2018</v>
      </c>
      <c r="DQ3" s="6">
        <v>2019</v>
      </c>
      <c r="DR3" s="6">
        <v>2020</v>
      </c>
      <c r="DS3" s="6">
        <v>2021</v>
      </c>
    </row>
    <row r="4" spans="1:123" hidden="1" x14ac:dyDescent="0.35">
      <c r="A4" s="2" t="s">
        <v>118</v>
      </c>
      <c r="B4" s="3">
        <v>100</v>
      </c>
      <c r="C4" s="3">
        <v>100</v>
      </c>
      <c r="D4" s="3">
        <v>101</v>
      </c>
      <c r="E4" s="3">
        <v>101</v>
      </c>
      <c r="F4" s="3">
        <v>102</v>
      </c>
      <c r="G4" s="3">
        <v>102</v>
      </c>
      <c r="H4" s="3">
        <v>103</v>
      </c>
      <c r="I4" s="3">
        <v>106</v>
      </c>
      <c r="J4" s="3">
        <v>107</v>
      </c>
      <c r="K4" s="3">
        <v>108</v>
      </c>
      <c r="L4" s="3">
        <v>109</v>
      </c>
      <c r="M4" s="3">
        <v>109</v>
      </c>
      <c r="N4" s="3">
        <v>113</v>
      </c>
      <c r="O4" s="3">
        <v>116</v>
      </c>
      <c r="P4" s="3">
        <v>119</v>
      </c>
      <c r="Q4" s="3">
        <v>140</v>
      </c>
      <c r="R4" s="3">
        <v>165</v>
      </c>
      <c r="S4" s="3">
        <v>191</v>
      </c>
      <c r="T4" s="3">
        <v>223</v>
      </c>
      <c r="U4" s="3">
        <v>264</v>
      </c>
      <c r="V4" s="3">
        <v>315</v>
      </c>
      <c r="W4" s="3">
        <v>268</v>
      </c>
      <c r="X4" s="3">
        <v>228</v>
      </c>
      <c r="Y4" s="3">
        <v>237</v>
      </c>
      <c r="Z4" s="3">
        <v>251</v>
      </c>
      <c r="AA4" s="3">
        <v>244</v>
      </c>
      <c r="AB4" s="3">
        <v>207</v>
      </c>
      <c r="AC4" s="3">
        <v>200</v>
      </c>
      <c r="AD4" s="3">
        <v>199</v>
      </c>
      <c r="AE4" s="3">
        <v>198</v>
      </c>
      <c r="AF4" s="3">
        <v>188</v>
      </c>
      <c r="AG4" s="3">
        <v>178</v>
      </c>
      <c r="AH4" s="3">
        <v>177</v>
      </c>
      <c r="AI4" s="3">
        <v>181</v>
      </c>
      <c r="AJ4" s="3">
        <v>188</v>
      </c>
      <c r="AK4" s="3">
        <v>196</v>
      </c>
      <c r="AL4" s="3">
        <v>198</v>
      </c>
      <c r="AM4" s="3">
        <v>205</v>
      </c>
      <c r="AN4" s="3">
        <v>207</v>
      </c>
      <c r="AO4" s="3">
        <v>213</v>
      </c>
      <c r="AP4" s="3">
        <v>266</v>
      </c>
      <c r="AQ4" s="3">
        <v>305</v>
      </c>
      <c r="AR4" s="3">
        <v>315</v>
      </c>
      <c r="AS4" s="3">
        <v>318</v>
      </c>
      <c r="AT4" s="3">
        <v>325</v>
      </c>
      <c r="AU4" s="3">
        <v>328</v>
      </c>
      <c r="AV4" s="3">
        <v>326</v>
      </c>
      <c r="AW4" s="3">
        <v>335</v>
      </c>
      <c r="AX4" s="3">
        <v>344</v>
      </c>
      <c r="AY4" s="3">
        <v>352</v>
      </c>
      <c r="AZ4" s="3">
        <v>384</v>
      </c>
      <c r="BA4" s="3">
        <v>429</v>
      </c>
      <c r="BB4" s="3">
        <v>439</v>
      </c>
      <c r="BC4" s="3">
        <v>436</v>
      </c>
      <c r="BD4" s="3">
        <v>444</v>
      </c>
      <c r="BE4" s="3">
        <v>474</v>
      </c>
      <c r="BF4" s="3">
        <v>498</v>
      </c>
      <c r="BG4" s="3">
        <v>504</v>
      </c>
      <c r="BH4" s="3">
        <v>509</v>
      </c>
      <c r="BI4" s="3">
        <v>519</v>
      </c>
      <c r="BJ4" s="3">
        <v>531</v>
      </c>
      <c r="BK4" s="3">
        <v>555</v>
      </c>
      <c r="BL4" s="3">
        <v>591</v>
      </c>
      <c r="BM4" s="3">
        <v>622</v>
      </c>
      <c r="BN4" s="3">
        <v>645</v>
      </c>
      <c r="BO4" s="3">
        <v>686</v>
      </c>
      <c r="BP4" s="3">
        <v>733</v>
      </c>
      <c r="BQ4" s="3">
        <v>787</v>
      </c>
      <c r="BR4" s="3">
        <v>850</v>
      </c>
      <c r="BS4" s="3">
        <v>880</v>
      </c>
      <c r="BT4" s="3">
        <v>937</v>
      </c>
      <c r="BU4" s="3">
        <v>992</v>
      </c>
      <c r="BV4" s="3">
        <v>1058</v>
      </c>
      <c r="BW4" s="3">
        <v>1156</v>
      </c>
      <c r="BX4" s="3">
        <v>1333</v>
      </c>
      <c r="BY4" s="3">
        <v>1461</v>
      </c>
      <c r="BZ4" s="3">
        <v>1592</v>
      </c>
      <c r="CA4" s="3">
        <v>1769</v>
      </c>
      <c r="CB4" s="3">
        <v>1946</v>
      </c>
      <c r="CC4" s="3">
        <v>2133</v>
      </c>
      <c r="CD4" s="3">
        <v>2396</v>
      </c>
      <c r="CE4" s="3">
        <v>2677</v>
      </c>
      <c r="CF4" s="3">
        <v>2948</v>
      </c>
      <c r="CG4" s="3">
        <v>3152</v>
      </c>
      <c r="CH4" s="3">
        <v>3350</v>
      </c>
      <c r="CI4" s="3">
        <v>3507</v>
      </c>
      <c r="CJ4" s="3">
        <v>3636</v>
      </c>
      <c r="CK4" s="3">
        <v>3782</v>
      </c>
      <c r="CL4" s="3">
        <v>3953</v>
      </c>
      <c r="CM4" s="3">
        <v>4142</v>
      </c>
      <c r="CN4" s="3">
        <v>4251</v>
      </c>
      <c r="CO4" s="3">
        <v>4353</v>
      </c>
      <c r="CP4" s="3">
        <v>4445</v>
      </c>
      <c r="CQ4" s="3">
        <v>4500</v>
      </c>
      <c r="CR4" s="3">
        <v>4590</v>
      </c>
      <c r="CS4" s="3">
        <v>4686</v>
      </c>
      <c r="CT4" s="3">
        <v>4785</v>
      </c>
      <c r="CU4" s="3">
        <v>4890</v>
      </c>
      <c r="CV4" s="3">
        <v>4980</v>
      </c>
      <c r="CW4" s="3">
        <v>5104</v>
      </c>
      <c r="CX4" s="3">
        <v>5253</v>
      </c>
      <c r="CY4" s="3">
        <v>5377</v>
      </c>
      <c r="CZ4" s="3">
        <v>5507</v>
      </c>
      <c r="DA4" s="3">
        <v>5622</v>
      </c>
      <c r="DB4" s="3">
        <v>5687</v>
      </c>
      <c r="DC4" s="3">
        <v>5790</v>
      </c>
      <c r="DD4" s="3">
        <v>5900</v>
      </c>
      <c r="DE4" s="3">
        <v>6001</v>
      </c>
      <c r="DF4" s="3">
        <v>6205</v>
      </c>
      <c r="DG4" s="3">
        <v>6287</v>
      </c>
      <c r="DH4" s="3">
        <v>6432</v>
      </c>
      <c r="DI4" s="3">
        <v>6609</v>
      </c>
      <c r="DJ4" s="3">
        <v>6768</v>
      </c>
      <c r="DK4" s="3">
        <v>6821</v>
      </c>
      <c r="DL4" s="3">
        <v>6860</v>
      </c>
      <c r="DM4" s="3">
        <v>6891</v>
      </c>
      <c r="DN4" s="3">
        <v>6909</v>
      </c>
      <c r="DO4" s="6"/>
      <c r="DP4" s="6"/>
      <c r="DQ4" s="6"/>
      <c r="DR4" s="6"/>
    </row>
    <row r="5" spans="1:123" x14ac:dyDescent="0.35">
      <c r="A5" s="5" t="s">
        <v>119</v>
      </c>
      <c r="C5" s="4">
        <f>(C4-B4)/B4</f>
        <v>0</v>
      </c>
      <c r="D5" s="4">
        <f t="shared" ref="D5:P5" si="0">(D4-C4)/C4</f>
        <v>0.01</v>
      </c>
      <c r="E5" s="4">
        <f t="shared" si="0"/>
        <v>0</v>
      </c>
      <c r="F5" s="4">
        <f t="shared" si="0"/>
        <v>9.9009900990099011E-3</v>
      </c>
      <c r="G5" s="4">
        <f t="shared" si="0"/>
        <v>0</v>
      </c>
      <c r="H5" s="4">
        <f t="shared" si="0"/>
        <v>9.8039215686274508E-3</v>
      </c>
      <c r="I5" s="4">
        <f t="shared" si="0"/>
        <v>2.9126213592233011E-2</v>
      </c>
      <c r="J5" s="4">
        <f t="shared" si="0"/>
        <v>9.433962264150943E-3</v>
      </c>
      <c r="K5" s="4">
        <f t="shared" si="0"/>
        <v>9.3457943925233638E-3</v>
      </c>
      <c r="L5" s="4">
        <f t="shared" si="0"/>
        <v>9.2592592592592587E-3</v>
      </c>
      <c r="M5" s="4">
        <f t="shared" si="0"/>
        <v>0</v>
      </c>
      <c r="N5" s="4">
        <f t="shared" si="0"/>
        <v>3.669724770642202E-2</v>
      </c>
      <c r="O5" s="4">
        <f t="shared" si="0"/>
        <v>2.6548672566371681E-2</v>
      </c>
      <c r="P5" s="4">
        <f t="shared" si="0"/>
        <v>2.5862068965517241E-2</v>
      </c>
      <c r="Q5" s="4">
        <f t="shared" ref="Q5:AV5" si="1">(Q4-P4)/P4</f>
        <v>0.17647058823529413</v>
      </c>
      <c r="R5" s="4">
        <f t="shared" si="1"/>
        <v>0.17857142857142858</v>
      </c>
      <c r="S5" s="4">
        <f t="shared" si="1"/>
        <v>0.15757575757575756</v>
      </c>
      <c r="T5" s="4">
        <f t="shared" si="1"/>
        <v>0.16753926701570682</v>
      </c>
      <c r="U5" s="4">
        <f t="shared" si="1"/>
        <v>0.18385650224215247</v>
      </c>
      <c r="V5" s="4">
        <f t="shared" si="1"/>
        <v>0.19318181818181818</v>
      </c>
      <c r="W5" s="4">
        <f t="shared" si="1"/>
        <v>-0.1492063492063492</v>
      </c>
      <c r="X5" s="4">
        <f t="shared" si="1"/>
        <v>-0.14925373134328357</v>
      </c>
      <c r="Y5" s="4">
        <f t="shared" si="1"/>
        <v>3.9473684210526314E-2</v>
      </c>
      <c r="Z5" s="4">
        <f t="shared" si="1"/>
        <v>5.9071729957805907E-2</v>
      </c>
      <c r="AA5" s="4">
        <f t="shared" si="1"/>
        <v>-2.7888446215139442E-2</v>
      </c>
      <c r="AB5" s="4">
        <f t="shared" si="1"/>
        <v>-0.15163934426229508</v>
      </c>
      <c r="AC5" s="4">
        <f t="shared" si="1"/>
        <v>-3.3816425120772944E-2</v>
      </c>
      <c r="AD5" s="4">
        <f t="shared" si="1"/>
        <v>-5.0000000000000001E-3</v>
      </c>
      <c r="AE5" s="4">
        <f t="shared" si="1"/>
        <v>-5.0251256281407036E-3</v>
      </c>
      <c r="AF5" s="4">
        <f t="shared" si="1"/>
        <v>-5.0505050505050504E-2</v>
      </c>
      <c r="AG5" s="4">
        <f t="shared" si="1"/>
        <v>-5.3191489361702128E-2</v>
      </c>
      <c r="AH5" s="4">
        <f t="shared" si="1"/>
        <v>-5.6179775280898875E-3</v>
      </c>
      <c r="AI5" s="4">
        <f t="shared" si="1"/>
        <v>2.2598870056497175E-2</v>
      </c>
      <c r="AJ5" s="4">
        <f t="shared" si="1"/>
        <v>3.8674033149171269E-2</v>
      </c>
      <c r="AK5" s="4">
        <f t="shared" si="1"/>
        <v>4.2553191489361701E-2</v>
      </c>
      <c r="AL5" s="4">
        <f t="shared" si="1"/>
        <v>1.020408163265306E-2</v>
      </c>
      <c r="AM5" s="4">
        <f t="shared" si="1"/>
        <v>3.5353535353535352E-2</v>
      </c>
      <c r="AN5" s="4">
        <f t="shared" si="1"/>
        <v>9.7560975609756097E-3</v>
      </c>
      <c r="AO5" s="4">
        <f t="shared" si="1"/>
        <v>2.8985507246376812E-2</v>
      </c>
      <c r="AP5" s="4">
        <f t="shared" si="1"/>
        <v>0.24882629107981222</v>
      </c>
      <c r="AQ5" s="4">
        <f t="shared" si="1"/>
        <v>0.14661654135338345</v>
      </c>
      <c r="AR5" s="4">
        <f t="shared" si="1"/>
        <v>3.2786885245901641E-2</v>
      </c>
      <c r="AS5" s="4">
        <f t="shared" si="1"/>
        <v>9.5238095238095247E-3</v>
      </c>
      <c r="AT5" s="4">
        <f t="shared" si="1"/>
        <v>2.20125786163522E-2</v>
      </c>
      <c r="AU5" s="4">
        <f t="shared" si="1"/>
        <v>9.2307692307692316E-3</v>
      </c>
      <c r="AV5" s="4">
        <f t="shared" si="1"/>
        <v>-6.0975609756097563E-3</v>
      </c>
      <c r="AW5" s="4">
        <f t="shared" ref="AW5:CB5" si="2">(AW4-AV4)/AV4</f>
        <v>2.7607361963190184E-2</v>
      </c>
      <c r="AX5" s="4">
        <f t="shared" si="2"/>
        <v>2.6865671641791045E-2</v>
      </c>
      <c r="AY5" s="4">
        <f t="shared" si="2"/>
        <v>2.3255813953488372E-2</v>
      </c>
      <c r="AZ5" s="4">
        <f t="shared" si="2"/>
        <v>9.0909090909090912E-2</v>
      </c>
      <c r="BA5" s="4">
        <f t="shared" si="2"/>
        <v>0.1171875</v>
      </c>
      <c r="BB5" s="4">
        <f t="shared" si="2"/>
        <v>2.3310023310023312E-2</v>
      </c>
      <c r="BC5" s="4">
        <f t="shared" si="2"/>
        <v>-6.8337129840546698E-3</v>
      </c>
      <c r="BD5" s="4">
        <f t="shared" si="2"/>
        <v>1.834862385321101E-2</v>
      </c>
      <c r="BE5" s="4">
        <f t="shared" si="2"/>
        <v>6.7567567567567571E-2</v>
      </c>
      <c r="BF5" s="4">
        <f t="shared" si="2"/>
        <v>5.0632911392405063E-2</v>
      </c>
      <c r="BG5" s="4">
        <f t="shared" si="2"/>
        <v>1.2048192771084338E-2</v>
      </c>
      <c r="BH5" s="4">
        <f t="shared" si="2"/>
        <v>9.9206349206349201E-3</v>
      </c>
      <c r="BI5" s="4">
        <f t="shared" si="2"/>
        <v>1.9646365422396856E-2</v>
      </c>
      <c r="BJ5" s="4">
        <f t="shared" si="2"/>
        <v>2.3121387283236993E-2</v>
      </c>
      <c r="BK5" s="4">
        <f t="shared" si="2"/>
        <v>4.519774011299435E-2</v>
      </c>
      <c r="BL5" s="4">
        <f t="shared" si="2"/>
        <v>6.4864864864864868E-2</v>
      </c>
      <c r="BM5" s="4">
        <f t="shared" si="2"/>
        <v>5.2453468697123522E-2</v>
      </c>
      <c r="BN5" s="4">
        <f t="shared" si="2"/>
        <v>3.6977491961414789E-2</v>
      </c>
      <c r="BO5" s="4">
        <f t="shared" si="2"/>
        <v>6.3565891472868216E-2</v>
      </c>
      <c r="BP5" s="4">
        <f t="shared" si="2"/>
        <v>6.8513119533527692E-2</v>
      </c>
      <c r="BQ5" s="4">
        <f t="shared" si="2"/>
        <v>7.3669849931787171E-2</v>
      </c>
      <c r="BR5" s="4">
        <f t="shared" si="2"/>
        <v>8.0050825921219829E-2</v>
      </c>
      <c r="BS5" s="4">
        <f t="shared" si="2"/>
        <v>3.5294117647058823E-2</v>
      </c>
      <c r="BT5" s="4">
        <f t="shared" si="2"/>
        <v>6.4772727272727273E-2</v>
      </c>
      <c r="BU5" s="4">
        <f t="shared" si="2"/>
        <v>5.869797225186766E-2</v>
      </c>
      <c r="BV5" s="4">
        <f t="shared" si="2"/>
        <v>6.6532258064516125E-2</v>
      </c>
      <c r="BW5" s="4">
        <f t="shared" si="2"/>
        <v>9.2627599243856329E-2</v>
      </c>
      <c r="BX5" s="4">
        <f t="shared" si="2"/>
        <v>0.15311418685121106</v>
      </c>
      <c r="BY5" s="4">
        <f t="shared" si="2"/>
        <v>9.6024006001500378E-2</v>
      </c>
      <c r="BZ5" s="4">
        <f t="shared" si="2"/>
        <v>8.9664613278576319E-2</v>
      </c>
      <c r="CA5" s="4">
        <f t="shared" si="2"/>
        <v>0.11118090452261306</v>
      </c>
      <c r="CB5" s="4">
        <f t="shared" si="2"/>
        <v>0.10005652911249294</v>
      </c>
      <c r="CC5" s="4">
        <f t="shared" ref="CC5:DH5" si="3">(CC4-CB4)/CB4</f>
        <v>9.6094552929085308E-2</v>
      </c>
      <c r="CD5" s="4">
        <f t="shared" si="3"/>
        <v>0.123300515705579</v>
      </c>
      <c r="CE5" s="4">
        <f t="shared" si="3"/>
        <v>0.1172787979966611</v>
      </c>
      <c r="CF5" s="4">
        <f t="shared" si="3"/>
        <v>0.10123272319760926</v>
      </c>
      <c r="CG5" s="4">
        <f t="shared" si="3"/>
        <v>6.9199457259158756E-2</v>
      </c>
      <c r="CH5" s="4">
        <f t="shared" si="3"/>
        <v>6.2817258883248725E-2</v>
      </c>
      <c r="CI5" s="4">
        <f t="shared" si="3"/>
        <v>4.6865671641791042E-2</v>
      </c>
      <c r="CJ5" s="4">
        <f t="shared" si="3"/>
        <v>3.6783575705731396E-2</v>
      </c>
      <c r="CK5" s="4">
        <f t="shared" si="3"/>
        <v>4.0154015401540157E-2</v>
      </c>
      <c r="CL5" s="4">
        <f t="shared" si="3"/>
        <v>4.5214172395557903E-2</v>
      </c>
      <c r="CM5" s="4">
        <f t="shared" si="3"/>
        <v>4.7811788515051856E-2</v>
      </c>
      <c r="CN5" s="4">
        <f t="shared" si="3"/>
        <v>2.6315789473684209E-2</v>
      </c>
      <c r="CO5" s="4">
        <f t="shared" si="3"/>
        <v>2.3994354269583629E-2</v>
      </c>
      <c r="CP5" s="4">
        <f t="shared" si="3"/>
        <v>2.1134849529060418E-2</v>
      </c>
      <c r="CQ5" s="4">
        <f t="shared" si="3"/>
        <v>1.2373453318335208E-2</v>
      </c>
      <c r="CR5" s="4">
        <f t="shared" si="3"/>
        <v>0.02</v>
      </c>
      <c r="CS5" s="4">
        <f t="shared" si="3"/>
        <v>2.0915032679738561E-2</v>
      </c>
      <c r="CT5" s="4">
        <f t="shared" si="3"/>
        <v>2.1126760563380281E-2</v>
      </c>
      <c r="CU5" s="4">
        <f t="shared" si="3"/>
        <v>2.1943573667711599E-2</v>
      </c>
      <c r="CV5" s="4">
        <f t="shared" si="3"/>
        <v>1.8404907975460124E-2</v>
      </c>
      <c r="CW5" s="4">
        <f t="shared" si="3"/>
        <v>2.4899598393574297E-2</v>
      </c>
      <c r="CX5" s="4">
        <f t="shared" si="3"/>
        <v>2.9192789968652037E-2</v>
      </c>
      <c r="CY5" s="4">
        <f t="shared" si="3"/>
        <v>2.3605558728345709E-2</v>
      </c>
      <c r="CZ5" s="4">
        <f t="shared" si="3"/>
        <v>2.4177050399851217E-2</v>
      </c>
      <c r="DA5" s="4">
        <f t="shared" si="3"/>
        <v>2.0882513165062646E-2</v>
      </c>
      <c r="DB5" s="4">
        <f t="shared" si="3"/>
        <v>1.1561721807186055E-2</v>
      </c>
      <c r="DC5" s="4">
        <f t="shared" si="3"/>
        <v>1.8111482328116758E-2</v>
      </c>
      <c r="DD5" s="4">
        <f t="shared" si="3"/>
        <v>1.8998272884283247E-2</v>
      </c>
      <c r="DE5" s="4">
        <f t="shared" si="3"/>
        <v>1.7118644067796611E-2</v>
      </c>
      <c r="DF5" s="4">
        <f t="shared" si="3"/>
        <v>3.39943342776204E-2</v>
      </c>
      <c r="DG5" s="4">
        <f t="shared" si="3"/>
        <v>1.3215149073327961E-2</v>
      </c>
      <c r="DH5" s="4">
        <f t="shared" si="3"/>
        <v>2.3063464291394942E-2</v>
      </c>
      <c r="DI5" s="4">
        <f t="shared" ref="DI5:DN5" si="4">(DI4-DH4)/DH4</f>
        <v>2.751865671641791E-2</v>
      </c>
      <c r="DJ5" s="4">
        <f t="shared" si="4"/>
        <v>2.4058102587380843E-2</v>
      </c>
      <c r="DK5" s="4">
        <f t="shared" si="4"/>
        <v>7.8309692671394791E-3</v>
      </c>
      <c r="DL5" s="4">
        <f t="shared" si="4"/>
        <v>5.7176367101598007E-3</v>
      </c>
      <c r="DM5" s="4">
        <f t="shared" si="4"/>
        <v>4.5189504373177843E-3</v>
      </c>
      <c r="DN5" s="4">
        <f t="shared" si="4"/>
        <v>2.6121027427078798E-3</v>
      </c>
      <c r="DO5" s="7">
        <v>1.0999999999999999E-2</v>
      </c>
      <c r="DP5" s="7">
        <v>0.02</v>
      </c>
      <c r="DQ5" s="7">
        <v>0.02</v>
      </c>
      <c r="DR5" s="7">
        <v>2.1999999999999999E-2</v>
      </c>
      <c r="DS5" s="13"/>
    </row>
    <row r="25" spans="15:15" x14ac:dyDescent="0.35">
      <c r="O25" t="s">
        <v>120</v>
      </c>
    </row>
  </sheetData>
  <mergeCells count="1">
    <mergeCell ref="A1:X1"/>
  </mergeCells>
  <pageMargins left="0.75" right="0.75" top="0.75" bottom="0.5" header="0.5" footer="0.75"/>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Y9"/>
  <sheetViews>
    <sheetView zoomScale="115" zoomScaleNormal="115" workbookViewId="0">
      <selection activeCell="I18" sqref="I18"/>
    </sheetView>
  </sheetViews>
  <sheetFormatPr defaultRowHeight="14.5" x14ac:dyDescent="0.35"/>
  <cols>
    <col min="1" max="1" width="36.54296875" customWidth="1"/>
    <col min="13" max="13" width="11.1796875" customWidth="1"/>
  </cols>
  <sheetData>
    <row r="1" spans="1:129" ht="17" x14ac:dyDescent="0.4">
      <c r="A1" s="9" t="s">
        <v>122</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row>
    <row r="2" spans="1:129" x14ac:dyDescent="0.35">
      <c r="A2" s="10" t="s">
        <v>123</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row>
    <row r="3" spans="1:129" x14ac:dyDescent="0.35">
      <c r="A3" s="8"/>
      <c r="B3" s="11" t="s">
        <v>124</v>
      </c>
      <c r="C3" s="11" t="s">
        <v>125</v>
      </c>
      <c r="D3" s="11" t="s">
        <v>126</v>
      </c>
      <c r="E3" s="11" t="s">
        <v>127</v>
      </c>
      <c r="F3" s="11" t="s">
        <v>128</v>
      </c>
      <c r="G3" s="11" t="s">
        <v>129</v>
      </c>
      <c r="H3" s="11" t="s">
        <v>130</v>
      </c>
      <c r="I3" s="11" t="s">
        <v>131</v>
      </c>
      <c r="J3" s="11" t="s">
        <v>132</v>
      </c>
      <c r="K3" s="11" t="s">
        <v>133</v>
      </c>
      <c r="L3" s="11" t="s">
        <v>134</v>
      </c>
      <c r="M3" s="11" t="s">
        <v>135</v>
      </c>
      <c r="N3" s="11" t="s">
        <v>136</v>
      </c>
      <c r="O3" s="11" t="s">
        <v>137</v>
      </c>
      <c r="P3" s="11" t="s">
        <v>138</v>
      </c>
      <c r="Q3" s="11" t="s">
        <v>139</v>
      </c>
      <c r="R3" s="11" t="s">
        <v>140</v>
      </c>
      <c r="S3" s="11" t="s">
        <v>141</v>
      </c>
      <c r="T3" s="11" t="s">
        <v>142</v>
      </c>
      <c r="U3" s="11" t="s">
        <v>143</v>
      </c>
      <c r="V3" s="11" t="s">
        <v>144</v>
      </c>
      <c r="W3" s="11" t="s">
        <v>145</v>
      </c>
      <c r="X3" s="11" t="s">
        <v>146</v>
      </c>
      <c r="Y3" s="11" t="s">
        <v>147</v>
      </c>
      <c r="Z3" s="11" t="s">
        <v>148</v>
      </c>
      <c r="AA3" s="11" t="s">
        <v>149</v>
      </c>
      <c r="AB3" s="11" t="s">
        <v>150</v>
      </c>
      <c r="AC3" s="11" t="s">
        <v>151</v>
      </c>
      <c r="AD3" s="11" t="s">
        <v>152</v>
      </c>
      <c r="AE3" s="11" t="s">
        <v>153</v>
      </c>
      <c r="AF3" s="11" t="s">
        <v>154</v>
      </c>
      <c r="AG3" s="11" t="s">
        <v>155</v>
      </c>
      <c r="AH3" s="11" t="s">
        <v>156</v>
      </c>
      <c r="AI3" s="11" t="s">
        <v>157</v>
      </c>
      <c r="AJ3" s="11" t="s">
        <v>158</v>
      </c>
      <c r="AK3" s="11" t="s">
        <v>159</v>
      </c>
      <c r="AL3" s="11" t="s">
        <v>160</v>
      </c>
      <c r="AM3" s="11" t="s">
        <v>161</v>
      </c>
      <c r="AN3" s="11" t="s">
        <v>162</v>
      </c>
      <c r="AO3" s="11" t="s">
        <v>163</v>
      </c>
      <c r="AP3" s="11" t="s">
        <v>164</v>
      </c>
      <c r="AQ3" s="11" t="s">
        <v>165</v>
      </c>
      <c r="AR3" s="11" t="s">
        <v>166</v>
      </c>
      <c r="AS3" s="11" t="s">
        <v>167</v>
      </c>
      <c r="AT3" s="11" t="s">
        <v>168</v>
      </c>
      <c r="AU3" s="11" t="s">
        <v>169</v>
      </c>
      <c r="AV3" s="11" t="s">
        <v>170</v>
      </c>
      <c r="AW3" s="11" t="s">
        <v>171</v>
      </c>
      <c r="AX3" s="11" t="s">
        <v>172</v>
      </c>
      <c r="AY3" s="11" t="s">
        <v>173</v>
      </c>
      <c r="AZ3" s="11" t="s">
        <v>174</v>
      </c>
      <c r="BA3" s="11" t="s">
        <v>175</v>
      </c>
      <c r="BB3" s="11" t="s">
        <v>176</v>
      </c>
      <c r="BC3" s="11" t="s">
        <v>177</v>
      </c>
      <c r="BD3" s="11" t="s">
        <v>178</v>
      </c>
      <c r="BE3" s="11" t="s">
        <v>179</v>
      </c>
      <c r="BF3" s="11" t="s">
        <v>180</v>
      </c>
      <c r="BG3" s="11" t="s">
        <v>181</v>
      </c>
      <c r="BH3" s="11" t="s">
        <v>182</v>
      </c>
      <c r="BI3" s="11" t="s">
        <v>183</v>
      </c>
      <c r="BJ3" s="11" t="s">
        <v>184</v>
      </c>
      <c r="BK3" s="11" t="s">
        <v>185</v>
      </c>
      <c r="BL3" s="11" t="s">
        <v>186</v>
      </c>
      <c r="BM3" s="11" t="s">
        <v>187</v>
      </c>
      <c r="BN3" s="11" t="s">
        <v>188</v>
      </c>
      <c r="BO3" s="11" t="s">
        <v>189</v>
      </c>
      <c r="BP3" s="11" t="s">
        <v>190</v>
      </c>
      <c r="BQ3" s="11" t="s">
        <v>191</v>
      </c>
      <c r="BR3" s="11" t="s">
        <v>192</v>
      </c>
      <c r="BS3" s="11" t="s">
        <v>193</v>
      </c>
      <c r="BT3" s="11" t="s">
        <v>194</v>
      </c>
      <c r="BU3" s="11" t="s">
        <v>195</v>
      </c>
      <c r="BV3" s="11" t="s">
        <v>196</v>
      </c>
      <c r="BW3" s="11" t="s">
        <v>197</v>
      </c>
      <c r="BX3" s="11" t="s">
        <v>198</v>
      </c>
      <c r="BY3" s="11" t="s">
        <v>199</v>
      </c>
      <c r="BZ3" s="11" t="s">
        <v>200</v>
      </c>
      <c r="CA3" s="11" t="s">
        <v>201</v>
      </c>
      <c r="CB3" s="11" t="s">
        <v>202</v>
      </c>
      <c r="CC3" s="11" t="s">
        <v>203</v>
      </c>
      <c r="CD3" s="11" t="s">
        <v>204</v>
      </c>
      <c r="CE3" s="11" t="s">
        <v>205</v>
      </c>
      <c r="CF3" s="11" t="s">
        <v>206</v>
      </c>
      <c r="CG3" s="11" t="s">
        <v>207</v>
      </c>
      <c r="CH3" s="11" t="s">
        <v>208</v>
      </c>
      <c r="CI3" s="11" t="s">
        <v>209</v>
      </c>
      <c r="CJ3" s="11" t="s">
        <v>210</v>
      </c>
      <c r="CK3" s="11" t="s">
        <v>211</v>
      </c>
      <c r="CL3" s="11" t="s">
        <v>212</v>
      </c>
      <c r="CM3" s="11" t="s">
        <v>213</v>
      </c>
      <c r="CN3" s="11" t="s">
        <v>214</v>
      </c>
      <c r="CO3" s="11" t="s">
        <v>215</v>
      </c>
      <c r="CP3" s="11" t="s">
        <v>216</v>
      </c>
      <c r="CQ3" s="11" t="s">
        <v>217</v>
      </c>
      <c r="CR3" s="11" t="s">
        <v>218</v>
      </c>
      <c r="CS3" s="11" t="s">
        <v>219</v>
      </c>
      <c r="CT3" s="11" t="s">
        <v>220</v>
      </c>
      <c r="CU3" s="11" t="s">
        <v>221</v>
      </c>
      <c r="CV3" s="11" t="s">
        <v>222</v>
      </c>
      <c r="CW3" s="11" t="s">
        <v>223</v>
      </c>
      <c r="CX3" s="11" t="s">
        <v>224</v>
      </c>
      <c r="CY3" s="11" t="s">
        <v>225</v>
      </c>
      <c r="CZ3" s="11" t="s">
        <v>226</v>
      </c>
      <c r="DA3" s="11" t="s">
        <v>227</v>
      </c>
      <c r="DB3" s="11" t="s">
        <v>228</v>
      </c>
      <c r="DC3" s="11" t="s">
        <v>229</v>
      </c>
      <c r="DD3" s="11" t="s">
        <v>230</v>
      </c>
      <c r="DE3" s="11" t="s">
        <v>231</v>
      </c>
      <c r="DF3" s="11" t="s">
        <v>232</v>
      </c>
      <c r="DG3" s="11" t="s">
        <v>233</v>
      </c>
      <c r="DH3" s="11" t="s">
        <v>234</v>
      </c>
      <c r="DI3" s="11" t="s">
        <v>235</v>
      </c>
      <c r="DJ3" s="11" t="s">
        <v>236</v>
      </c>
      <c r="DK3" s="11" t="s">
        <v>237</v>
      </c>
      <c r="DL3" s="11" t="s">
        <v>238</v>
      </c>
      <c r="DM3" s="11" t="s">
        <v>239</v>
      </c>
      <c r="DN3" s="11" t="s">
        <v>240</v>
      </c>
      <c r="DO3" s="11" t="s">
        <v>241</v>
      </c>
      <c r="DP3" s="11" t="s">
        <v>242</v>
      </c>
      <c r="DQ3" s="11" t="s">
        <v>243</v>
      </c>
      <c r="DR3" s="11" t="s">
        <v>244</v>
      </c>
      <c r="DS3" s="11" t="s">
        <v>245</v>
      </c>
      <c r="DT3" s="11" t="s">
        <v>246</v>
      </c>
      <c r="DU3" s="11" t="s">
        <v>247</v>
      </c>
      <c r="DV3" s="11" t="s">
        <v>248</v>
      </c>
      <c r="DW3" s="11" t="s">
        <v>249</v>
      </c>
      <c r="DX3" s="11" t="s">
        <v>250</v>
      </c>
      <c r="DY3" s="11" t="s">
        <v>251</v>
      </c>
    </row>
    <row r="4" spans="1:129" x14ac:dyDescent="0.35">
      <c r="A4" s="11" t="s">
        <v>252</v>
      </c>
      <c r="B4" s="12">
        <v>3.94</v>
      </c>
      <c r="C4" s="12">
        <v>3.88</v>
      </c>
      <c r="D4" s="12">
        <v>4.05</v>
      </c>
      <c r="E4" s="12">
        <v>4.32</v>
      </c>
      <c r="F4" s="12">
        <v>4.6399999999999997</v>
      </c>
      <c r="G4" s="12">
        <v>4.79</v>
      </c>
      <c r="H4" s="12">
        <v>4.7300000000000004</v>
      </c>
      <c r="I4" s="12">
        <v>4.4000000000000004</v>
      </c>
      <c r="J4" s="12">
        <v>4.28</v>
      </c>
      <c r="K4" s="12">
        <v>4.5599999999999996</v>
      </c>
      <c r="L4" s="12">
        <v>3.72</v>
      </c>
      <c r="M4" s="12">
        <v>3.25</v>
      </c>
      <c r="N4" s="12">
        <v>3.7</v>
      </c>
      <c r="O4" s="12">
        <v>3.46</v>
      </c>
      <c r="P4" s="12">
        <v>3.4</v>
      </c>
      <c r="Q4" s="12">
        <v>3.46</v>
      </c>
      <c r="R4" s="12">
        <v>3.77</v>
      </c>
      <c r="S4" s="12">
        <v>3.62</v>
      </c>
      <c r="T4" s="12">
        <v>3.66</v>
      </c>
      <c r="U4" s="12">
        <v>3.54</v>
      </c>
      <c r="V4" s="12">
        <v>3.53</v>
      </c>
      <c r="W4" s="12">
        <v>3.65</v>
      </c>
      <c r="X4" s="12">
        <v>3.53</v>
      </c>
      <c r="Y4" s="12">
        <v>3.62</v>
      </c>
      <c r="Z4" s="12">
        <v>3.54</v>
      </c>
      <c r="AA4" s="12">
        <v>3.42</v>
      </c>
      <c r="AB4" s="12">
        <v>3.37</v>
      </c>
      <c r="AC4" s="12">
        <v>3.21</v>
      </c>
      <c r="AD4" s="12">
        <v>2.69</v>
      </c>
      <c r="AE4" s="12">
        <v>2.68</v>
      </c>
      <c r="AF4" s="12">
        <v>2.76</v>
      </c>
      <c r="AG4" s="12">
        <v>2.17</v>
      </c>
      <c r="AH4" s="12">
        <v>2.37</v>
      </c>
      <c r="AI4" s="12">
        <v>2.63</v>
      </c>
      <c r="AJ4" s="12">
        <v>2.85</v>
      </c>
      <c r="AK4" s="12">
        <v>3.02</v>
      </c>
      <c r="AL4" s="12">
        <v>3.17</v>
      </c>
      <c r="AM4" s="12">
        <v>3.21</v>
      </c>
      <c r="AN4" s="12">
        <v>3.39</v>
      </c>
      <c r="AO4" s="12">
        <v>3.27</v>
      </c>
      <c r="AP4" s="12">
        <v>3.03</v>
      </c>
      <c r="AQ4" s="12">
        <v>3</v>
      </c>
      <c r="AR4" s="12">
        <v>2.8</v>
      </c>
      <c r="AS4" s="12">
        <v>2.35</v>
      </c>
      <c r="AT4" s="12">
        <v>2.06</v>
      </c>
      <c r="AU4" s="12">
        <v>2.33</v>
      </c>
      <c r="AV4" s="12">
        <v>2.04</v>
      </c>
      <c r="AW4" s="12">
        <v>1.58</v>
      </c>
      <c r="AX4" s="12">
        <v>1.75</v>
      </c>
      <c r="AY4" s="12">
        <v>1.78</v>
      </c>
      <c r="AZ4" s="12">
        <v>1.82</v>
      </c>
      <c r="BA4" s="12">
        <v>1.63</v>
      </c>
      <c r="BB4" s="12">
        <v>1.08</v>
      </c>
      <c r="BC4" s="12">
        <v>1.46</v>
      </c>
      <c r="BD4" s="12">
        <v>1.0900000000000001</v>
      </c>
      <c r="BE4" s="12">
        <v>1.1100000000000001</v>
      </c>
      <c r="BF4" s="12">
        <v>1.23</v>
      </c>
      <c r="BG4" s="12">
        <v>1.23</v>
      </c>
      <c r="BH4" s="12">
        <v>1.05</v>
      </c>
      <c r="BI4" s="12">
        <v>1.03</v>
      </c>
      <c r="BJ4" s="12">
        <v>1.77</v>
      </c>
      <c r="BK4" s="12">
        <v>1.58</v>
      </c>
      <c r="BL4" s="12">
        <v>1.48</v>
      </c>
      <c r="BM4" s="12">
        <v>1.32</v>
      </c>
      <c r="BN4" s="12">
        <v>1.56</v>
      </c>
      <c r="BO4" s="12">
        <v>1.86</v>
      </c>
      <c r="BP4" s="12">
        <v>1.82</v>
      </c>
      <c r="BQ4" s="12">
        <v>2.0499999999999998</v>
      </c>
      <c r="BR4" s="12">
        <v>1.95</v>
      </c>
      <c r="BS4" s="12">
        <v>1.75</v>
      </c>
      <c r="BT4" s="12">
        <v>1.74</v>
      </c>
      <c r="BU4" s="12">
        <v>1.99</v>
      </c>
      <c r="BV4" s="12">
        <v>1.71</v>
      </c>
      <c r="BW4" s="12">
        <v>1.63</v>
      </c>
      <c r="BX4" s="12">
        <v>1.62</v>
      </c>
      <c r="BY4" s="12">
        <v>1.57</v>
      </c>
      <c r="BZ4" s="12">
        <v>1.39</v>
      </c>
      <c r="CA4" s="12">
        <v>1.29</v>
      </c>
      <c r="CB4" s="12">
        <v>1.2</v>
      </c>
      <c r="CC4" s="12">
        <v>0.91</v>
      </c>
      <c r="CD4" s="12">
        <v>0.92</v>
      </c>
      <c r="CE4" s="12">
        <v>0.83</v>
      </c>
      <c r="CF4" s="12">
        <v>0.64</v>
      </c>
      <c r="CG4" s="12">
        <v>0.56000000000000005</v>
      </c>
      <c r="CH4" s="12">
        <v>0.2</v>
      </c>
      <c r="CI4" s="12">
        <v>0.12</v>
      </c>
      <c r="CJ4" s="12">
        <v>0.15</v>
      </c>
      <c r="CK4" s="12">
        <v>0.26</v>
      </c>
      <c r="CL4" s="12">
        <v>0.41</v>
      </c>
      <c r="CM4" s="12">
        <v>0.73</v>
      </c>
      <c r="CN4" s="12">
        <v>0.57999999999999996</v>
      </c>
      <c r="CO4" s="12">
        <v>0.66</v>
      </c>
      <c r="CP4" s="12">
        <v>0.56000000000000005</v>
      </c>
      <c r="CQ4" s="12">
        <v>0.81</v>
      </c>
      <c r="CR4" s="12">
        <v>0.71</v>
      </c>
      <c r="CS4" s="12">
        <v>0.92</v>
      </c>
      <c r="CT4" s="12">
        <v>0.62</v>
      </c>
      <c r="CU4" s="12">
        <v>0.44</v>
      </c>
      <c r="CV4" s="12">
        <v>0.4</v>
      </c>
      <c r="CW4" s="12">
        <v>0.48</v>
      </c>
      <c r="CX4" s="12">
        <v>0.42</v>
      </c>
      <c r="CY4" s="12">
        <v>0.08</v>
      </c>
      <c r="CZ4" s="12">
        <v>0.03</v>
      </c>
      <c r="DA4" s="12">
        <v>0</v>
      </c>
      <c r="DB4" s="12">
        <v>-7.0000000000000007E-2</v>
      </c>
      <c r="DC4" s="12">
        <v>0.24</v>
      </c>
      <c r="DD4" s="12">
        <v>0.34</v>
      </c>
      <c r="DE4" s="12">
        <v>0.3</v>
      </c>
      <c r="DF4" s="12">
        <v>0.48</v>
      </c>
      <c r="DG4" s="12">
        <v>0.18</v>
      </c>
      <c r="DH4" s="12">
        <v>0.28999999999999998</v>
      </c>
      <c r="DI4" s="12">
        <v>0.3</v>
      </c>
      <c r="DJ4" s="12">
        <v>0.25</v>
      </c>
      <c r="DK4" s="12">
        <v>0.35</v>
      </c>
      <c r="DL4" s="12">
        <v>0.36</v>
      </c>
      <c r="DM4" s="12">
        <v>0.19</v>
      </c>
      <c r="DN4" s="12">
        <v>0.23</v>
      </c>
      <c r="DO4" s="12">
        <v>0.17</v>
      </c>
      <c r="DP4" s="12">
        <v>0.14000000000000001</v>
      </c>
      <c r="DQ4" s="12">
        <v>0.23</v>
      </c>
      <c r="DR4" s="12">
        <v>0.69</v>
      </c>
      <c r="DS4" s="12">
        <v>0.72</v>
      </c>
      <c r="DT4" s="12">
        <v>0.53</v>
      </c>
      <c r="DU4" s="12">
        <v>0.56999999999999995</v>
      </c>
      <c r="DV4" s="12">
        <v>0.38</v>
      </c>
      <c r="DW4" s="12">
        <v>0.32</v>
      </c>
      <c r="DX4" s="12">
        <v>0.33</v>
      </c>
      <c r="DY4" s="12">
        <v>0.34</v>
      </c>
    </row>
    <row r="5" spans="1:129" x14ac:dyDescent="0.35">
      <c r="B5">
        <f>SUM(B4:M4)/12</f>
        <v>4.2133333333333338</v>
      </c>
      <c r="N5">
        <f>SUM(N4:Y4)/12</f>
        <v>3.5783333333333331</v>
      </c>
      <c r="Z5">
        <f>SUM(Z4:AK4)/12</f>
        <v>2.8925000000000005</v>
      </c>
      <c r="AL5">
        <f>SUM(AL4:AW4)/12</f>
        <v>2.6858333333333331</v>
      </c>
      <c r="AX5">
        <f>SUM(AX4:BI4)/12</f>
        <v>1.3550000000000002</v>
      </c>
      <c r="BJ5">
        <f>SUM(BJ4:BU4)/12</f>
        <v>1.7391666666666665</v>
      </c>
      <c r="BV5">
        <f>SUM(BV4:CG4)/12</f>
        <v>1.1891666666666667</v>
      </c>
      <c r="CH5">
        <f>SUM(CH4:CS4)/12</f>
        <v>0.50916666666666666</v>
      </c>
      <c r="CT5">
        <f>SUM(CT4:DE4)/12</f>
        <v>0.27333333333333326</v>
      </c>
      <c r="DF5">
        <f>SUM(DF4:DQ4)/12</f>
        <v>0.26416666666666666</v>
      </c>
      <c r="DR5">
        <f>SUM(DR4:DY4)/8</f>
        <v>0.48499999999999993</v>
      </c>
    </row>
    <row r="6" spans="1:129" x14ac:dyDescent="0.35">
      <c r="A6" s="13" t="s">
        <v>253</v>
      </c>
      <c r="B6" s="13">
        <v>2008</v>
      </c>
      <c r="C6" s="13">
        <v>2009</v>
      </c>
      <c r="D6" s="13">
        <v>2010</v>
      </c>
      <c r="E6" s="13">
        <v>2011</v>
      </c>
      <c r="F6" s="13">
        <v>2012</v>
      </c>
      <c r="G6" s="13">
        <v>2013</v>
      </c>
      <c r="H6" s="13">
        <v>2014</v>
      </c>
      <c r="I6" s="13">
        <v>2015</v>
      </c>
      <c r="J6" s="13">
        <v>2016</v>
      </c>
      <c r="K6" s="13">
        <v>2017</v>
      </c>
      <c r="L6" s="13">
        <v>2018</v>
      </c>
      <c r="M6" s="6" t="s">
        <v>257</v>
      </c>
    </row>
    <row r="7" spans="1:129" x14ac:dyDescent="0.35">
      <c r="A7" s="13" t="s">
        <v>254</v>
      </c>
      <c r="B7" s="14">
        <f>B5/100</f>
        <v>4.2133333333333335E-2</v>
      </c>
      <c r="C7" s="14">
        <f>N5/100</f>
        <v>3.5783333333333334E-2</v>
      </c>
      <c r="D7" s="14">
        <f>Z5/100</f>
        <v>2.8925000000000006E-2</v>
      </c>
      <c r="E7" s="14">
        <f>AL5/100</f>
        <v>2.6858333333333331E-2</v>
      </c>
      <c r="F7" s="14">
        <f>AX5/100</f>
        <v>1.3550000000000001E-2</v>
      </c>
      <c r="G7" s="14">
        <f>BJ5/100</f>
        <v>1.7391666666666666E-2</v>
      </c>
      <c r="H7" s="14">
        <f>BV5/100</f>
        <v>1.1891666666666667E-2</v>
      </c>
      <c r="I7" s="14">
        <f>CH5/100</f>
        <v>5.0916666666666662E-3</v>
      </c>
      <c r="J7" s="14">
        <f>CT5/100</f>
        <v>2.7333333333333324E-3</v>
      </c>
      <c r="K7" s="14">
        <f>DF5/100</f>
        <v>2.6416666666666667E-3</v>
      </c>
      <c r="L7" s="14">
        <f>DR5/100</f>
        <v>4.8499999999999993E-3</v>
      </c>
      <c r="M7" s="15">
        <f>SUM(B7:L7)/11</f>
        <v>1.7440909090909087E-2</v>
      </c>
    </row>
    <row r="8" spans="1:129" x14ac:dyDescent="0.35">
      <c r="A8" s="13" t="s">
        <v>255</v>
      </c>
      <c r="B8" s="14">
        <f>Inflation!DF5</f>
        <v>3.39943342776204E-2</v>
      </c>
      <c r="C8" s="14">
        <f>Inflation!DG5</f>
        <v>1.3215149073327961E-2</v>
      </c>
      <c r="D8" s="14">
        <f>Inflation!DH5</f>
        <v>2.3063464291394942E-2</v>
      </c>
      <c r="E8" s="14">
        <f>Inflation!DI5</f>
        <v>2.751865671641791E-2</v>
      </c>
      <c r="F8" s="14">
        <f>Inflation!DJ5</f>
        <v>2.4058102587380843E-2</v>
      </c>
      <c r="G8" s="14">
        <f>Inflation!DK5</f>
        <v>7.8309692671394791E-3</v>
      </c>
      <c r="H8" s="14">
        <f>Inflation!DL5</f>
        <v>5.7176367101598007E-3</v>
      </c>
      <c r="I8" s="14">
        <f>Inflation!DM5</f>
        <v>4.5189504373177843E-3</v>
      </c>
      <c r="J8" s="14">
        <f>Inflation!DN5</f>
        <v>2.6121027427078798E-3</v>
      </c>
      <c r="K8" s="14">
        <f>Inflation!DO5</f>
        <v>1.0999999999999999E-2</v>
      </c>
      <c r="L8" s="14">
        <f>Inflation!DP5</f>
        <v>0.02</v>
      </c>
      <c r="M8" s="15">
        <f>SUM(B8:L8)/11</f>
        <v>1.5775396918496998E-2</v>
      </c>
    </row>
    <row r="9" spans="1:129" x14ac:dyDescent="0.35">
      <c r="A9" s="13" t="s">
        <v>256</v>
      </c>
      <c r="B9" s="14">
        <f>B7-B8</f>
        <v>8.1389990557129352E-3</v>
      </c>
      <c r="C9" s="14">
        <f t="shared" ref="C9:L9" si="0">C7-C8</f>
        <v>2.2568184260005373E-2</v>
      </c>
      <c r="D9" s="14">
        <f t="shared" si="0"/>
        <v>5.8615357086050646E-3</v>
      </c>
      <c r="E9" s="14">
        <f t="shared" si="0"/>
        <v>-6.603233830845788E-4</v>
      </c>
      <c r="F9" s="14">
        <f t="shared" si="0"/>
        <v>-1.0508102587380842E-2</v>
      </c>
      <c r="G9" s="14">
        <f t="shared" si="0"/>
        <v>9.5606973995271873E-3</v>
      </c>
      <c r="H9" s="14">
        <f t="shared" si="0"/>
        <v>6.174029956506866E-3</v>
      </c>
      <c r="I9" s="14">
        <f t="shared" si="0"/>
        <v>5.7271622934888192E-4</v>
      </c>
      <c r="J9" s="14">
        <f t="shared" si="0"/>
        <v>1.2123059062545257E-4</v>
      </c>
      <c r="K9" s="14">
        <f t="shared" si="0"/>
        <v>-8.3583333333333322E-3</v>
      </c>
      <c r="L9" s="14">
        <f t="shared" si="0"/>
        <v>-1.515E-2</v>
      </c>
      <c r="M9" s="15">
        <f>SUM(B9:L9)/11</f>
        <v>1.665512172412091E-3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2"/>
  <sheetViews>
    <sheetView zoomScale="140" zoomScaleNormal="140" workbookViewId="0">
      <selection activeCell="J11" sqref="J11"/>
    </sheetView>
  </sheetViews>
  <sheetFormatPr defaultColWidth="9.1796875" defaultRowHeight="14.5" x14ac:dyDescent="0.35"/>
  <cols>
    <col min="1" max="1" width="3.453125" style="16" customWidth="1"/>
    <col min="2" max="2" width="3.453125" style="16" bestFit="1" customWidth="1"/>
    <col min="3" max="3" width="1.7265625" style="16" bestFit="1" customWidth="1"/>
    <col min="4" max="4" width="13.1796875" style="16" customWidth="1"/>
    <col min="5" max="5" width="2.1796875" style="16" bestFit="1" customWidth="1"/>
    <col min="6" max="6" width="11.26953125" style="16" bestFit="1" customWidth="1"/>
    <col min="7" max="7" width="2.7265625" style="16" customWidth="1"/>
    <col min="8" max="8" width="2.54296875" style="16" bestFit="1" customWidth="1"/>
    <col min="9" max="9" width="10.54296875" style="16" customWidth="1"/>
    <col min="10" max="10" width="2.54296875" style="16" bestFit="1" customWidth="1"/>
    <col min="11" max="11" width="15" style="16" customWidth="1"/>
    <col min="12" max="16384" width="9.1796875" style="16"/>
  </cols>
  <sheetData>
    <row r="1" spans="1:14" x14ac:dyDescent="0.35">
      <c r="A1" s="16" t="s">
        <v>258</v>
      </c>
      <c r="C1" s="203">
        <v>1</v>
      </c>
      <c r="D1" s="203"/>
    </row>
    <row r="2" spans="1:14" x14ac:dyDescent="0.35">
      <c r="A2" s="204" t="s">
        <v>259</v>
      </c>
      <c r="B2" s="204"/>
      <c r="C2" s="204"/>
      <c r="D2" s="204"/>
      <c r="E2" s="203" t="s">
        <v>275</v>
      </c>
      <c r="F2" s="203"/>
      <c r="G2" s="203"/>
      <c r="H2" s="203"/>
      <c r="I2" s="203"/>
    </row>
    <row r="3" spans="1:14" ht="23.5" x14ac:dyDescent="0.55000000000000004">
      <c r="A3" s="17" t="s">
        <v>260</v>
      </c>
      <c r="B3" s="17"/>
      <c r="C3" s="17"/>
      <c r="D3" s="17"/>
      <c r="E3" s="17"/>
      <c r="F3" s="17"/>
      <c r="G3" s="17"/>
      <c r="H3" s="17"/>
      <c r="I3" s="17"/>
      <c r="J3" s="17"/>
      <c r="K3" s="17"/>
      <c r="L3" s="18"/>
      <c r="M3" s="18"/>
      <c r="N3" s="18"/>
    </row>
    <row r="4" spans="1:14" ht="30" x14ac:dyDescent="0.8">
      <c r="A4" s="19" t="s">
        <v>261</v>
      </c>
      <c r="B4" s="19" t="s">
        <v>262</v>
      </c>
      <c r="C4" s="19" t="s">
        <v>263</v>
      </c>
      <c r="D4" s="19" t="s">
        <v>264</v>
      </c>
      <c r="E4" s="19" t="s">
        <v>265</v>
      </c>
      <c r="F4" s="19" t="s">
        <v>266</v>
      </c>
      <c r="G4" s="19" t="s">
        <v>267</v>
      </c>
      <c r="H4" s="19" t="s">
        <v>268</v>
      </c>
      <c r="I4" s="20" t="s">
        <v>269</v>
      </c>
      <c r="J4" s="20" t="s">
        <v>270</v>
      </c>
      <c r="K4" s="19" t="s">
        <v>266</v>
      </c>
    </row>
    <row r="5" spans="1:14" ht="13.5" customHeight="1" x14ac:dyDescent="0.6">
      <c r="A5" s="19"/>
      <c r="B5" s="19"/>
      <c r="C5" s="19"/>
      <c r="D5" s="19"/>
      <c r="E5" s="19"/>
      <c r="F5" s="19"/>
      <c r="G5" s="19"/>
      <c r="H5" s="19"/>
      <c r="I5" s="19"/>
      <c r="J5" s="19"/>
      <c r="K5" s="19"/>
    </row>
    <row r="6" spans="1:14" ht="26" x14ac:dyDescent="0.6">
      <c r="A6" s="19" t="s">
        <v>261</v>
      </c>
      <c r="B6" s="19" t="s">
        <v>262</v>
      </c>
      <c r="C6" s="19" t="s">
        <v>263</v>
      </c>
      <c r="D6" s="29">
        <v>9.4799999999999995E-2</v>
      </c>
      <c r="E6" s="19" t="s">
        <v>265</v>
      </c>
      <c r="F6" s="29">
        <v>1.7399999999999999E-2</v>
      </c>
      <c r="G6" s="19" t="s">
        <v>267</v>
      </c>
      <c r="H6" s="19" t="s">
        <v>268</v>
      </c>
      <c r="I6" s="21">
        <v>0.54</v>
      </c>
      <c r="J6" s="20" t="s">
        <v>270</v>
      </c>
      <c r="K6" s="30">
        <f>F6</f>
        <v>1.7399999999999999E-2</v>
      </c>
    </row>
    <row r="7" spans="1:14" ht="13.5" customHeight="1" x14ac:dyDescent="0.6">
      <c r="A7" s="19"/>
      <c r="B7" s="19"/>
      <c r="C7" s="19"/>
      <c r="D7" s="19"/>
      <c r="E7" s="19"/>
      <c r="F7" s="19"/>
      <c r="G7" s="19"/>
      <c r="H7" s="19"/>
      <c r="I7" s="23"/>
      <c r="J7" s="19"/>
      <c r="K7" s="22"/>
    </row>
    <row r="8" spans="1:14" ht="30" customHeight="1" x14ac:dyDescent="0.6">
      <c r="A8" s="19" t="s">
        <v>261</v>
      </c>
      <c r="B8" s="19" t="s">
        <v>262</v>
      </c>
      <c r="C8" s="19"/>
      <c r="D8" s="205">
        <f>D6-F6</f>
        <v>7.7399999999999997E-2</v>
      </c>
      <c r="E8" s="205"/>
      <c r="F8" s="205"/>
      <c r="G8" s="19"/>
      <c r="H8" s="19" t="s">
        <v>268</v>
      </c>
      <c r="I8" s="24">
        <f>I6</f>
        <v>0.54</v>
      </c>
      <c r="J8" s="20" t="s">
        <v>270</v>
      </c>
      <c r="K8" s="30">
        <f>K6</f>
        <v>1.7399999999999999E-2</v>
      </c>
    </row>
    <row r="9" spans="1:14" ht="13.5" customHeight="1" x14ac:dyDescent="0.6">
      <c r="A9" s="19"/>
      <c r="B9" s="19"/>
      <c r="C9" s="19"/>
      <c r="D9" s="19"/>
      <c r="E9" s="19"/>
      <c r="F9" s="19"/>
      <c r="G9" s="19"/>
      <c r="H9" s="19"/>
      <c r="I9" s="19"/>
      <c r="J9" s="19"/>
      <c r="K9" s="19"/>
    </row>
    <row r="10" spans="1:14" ht="26.5" thickBot="1" x14ac:dyDescent="0.65">
      <c r="A10" s="25" t="s">
        <v>261</v>
      </c>
      <c r="B10" s="25" t="s">
        <v>262</v>
      </c>
      <c r="C10" s="25"/>
      <c r="D10" s="56">
        <f>D8*I8+K8</f>
        <v>5.9195999999999999E-2</v>
      </c>
      <c r="E10" s="26"/>
      <c r="F10" s="26"/>
      <c r="G10" s="27"/>
      <c r="H10" s="19"/>
      <c r="I10" s="19"/>
      <c r="J10" s="19"/>
      <c r="K10" s="19"/>
    </row>
    <row r="11" spans="1:14" ht="19" thickTop="1" x14ac:dyDescent="0.45">
      <c r="A11" s="28"/>
      <c r="B11" s="28"/>
      <c r="C11" s="28"/>
      <c r="D11" s="28"/>
      <c r="E11" s="28"/>
      <c r="F11" s="28"/>
      <c r="G11" s="28"/>
      <c r="H11" s="28"/>
      <c r="I11" s="28"/>
    </row>
    <row r="12" spans="1:14" ht="18.5" x14ac:dyDescent="0.45">
      <c r="A12" s="28"/>
      <c r="B12" s="28"/>
      <c r="C12" s="28"/>
      <c r="D12" s="28"/>
      <c r="E12" s="28"/>
      <c r="F12" s="28"/>
      <c r="G12" s="28"/>
      <c r="H12" s="28"/>
      <c r="I12" s="28"/>
    </row>
  </sheetData>
  <mergeCells count="4">
    <mergeCell ref="C1:D1"/>
    <mergeCell ref="A2:D2"/>
    <mergeCell ref="E2:I2"/>
    <mergeCell ref="D8:F8"/>
  </mergeCells>
  <pageMargins left="0.70866141732283472" right="0.70866141732283472" top="0.74803149606299213" bottom="0.74803149606299213" header="0.31496062992125984" footer="0.31496062992125984"/>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29"/>
  <sheetViews>
    <sheetView zoomScale="280" zoomScaleNormal="280" workbookViewId="0">
      <selection activeCell="I7" sqref="I7"/>
    </sheetView>
  </sheetViews>
  <sheetFormatPr defaultColWidth="9.1796875" defaultRowHeight="14.5" x14ac:dyDescent="0.35"/>
  <cols>
    <col min="1" max="1" width="15.453125" style="16" customWidth="1"/>
    <col min="2" max="2" width="13.54296875" style="16" customWidth="1"/>
    <col min="3" max="16384" width="9.1796875" style="16"/>
  </cols>
  <sheetData>
    <row r="1" spans="1:2" x14ac:dyDescent="0.35">
      <c r="A1" s="16" t="s">
        <v>271</v>
      </c>
    </row>
    <row r="2" spans="1:2" x14ac:dyDescent="0.35">
      <c r="A2" s="16" t="s">
        <v>272</v>
      </c>
      <c r="B2" s="16" t="s">
        <v>273</v>
      </c>
    </row>
    <row r="3" spans="1:2" x14ac:dyDescent="0.35">
      <c r="A3" s="16">
        <v>0</v>
      </c>
      <c r="B3" s="16">
        <f>('CAPM R Ambu'!$D$6-'CAPM R Ambu'!$F$6)*A3+'CAPM R Ambu'!$F$6</f>
        <v>1.7399999999999999E-2</v>
      </c>
    </row>
    <row r="4" spans="1:2" x14ac:dyDescent="0.35">
      <c r="A4" s="16">
        <v>1</v>
      </c>
      <c r="B4" s="16">
        <f>('CAPM R Ambu'!$D$6-'CAPM R Ambu'!$F$6)*A4+'CAPM R Ambu'!$F$6</f>
        <v>9.4799999999999995E-2</v>
      </c>
    </row>
    <row r="5" spans="1:2" x14ac:dyDescent="0.35">
      <c r="A5" s="16">
        <v>2</v>
      </c>
      <c r="B5" s="16">
        <f>('CAPM R Ambu'!$D$6-'CAPM R Ambu'!$F$6)*A5+'CAPM R Ambu'!$F$6</f>
        <v>0.17219999999999999</v>
      </c>
    </row>
    <row r="6" spans="1:2" x14ac:dyDescent="0.35">
      <c r="A6" s="16">
        <v>3</v>
      </c>
      <c r="B6" s="16">
        <f>('CAPM R Ambu'!$D$6-'CAPM R Ambu'!$F$6)*A6+'CAPM R Ambu'!$F$6</f>
        <v>0.24959999999999999</v>
      </c>
    </row>
    <row r="7" spans="1:2" ht="16.5" x14ac:dyDescent="0.45">
      <c r="A7" s="16" t="s">
        <v>274</v>
      </c>
    </row>
    <row r="8" spans="1:2" x14ac:dyDescent="0.35">
      <c r="A8" s="16" t="str">
        <f>A2</f>
        <v>(x) Beta værdier</v>
      </c>
      <c r="B8" s="16" t="str">
        <f>B2</f>
        <v>(Y) R værdier</v>
      </c>
    </row>
    <row r="9" spans="1:2" x14ac:dyDescent="0.35">
      <c r="A9" s="16">
        <v>0</v>
      </c>
      <c r="B9" s="16">
        <f>'CAPM R Ambu'!D6</f>
        <v>9.4799999999999995E-2</v>
      </c>
    </row>
    <row r="10" spans="1:2" x14ac:dyDescent="0.35">
      <c r="A10" s="16">
        <v>1</v>
      </c>
      <c r="B10" s="16">
        <f>B9</f>
        <v>9.4799999999999995E-2</v>
      </c>
    </row>
    <row r="11" spans="1:2" ht="16.5" x14ac:dyDescent="0.45">
      <c r="A11" s="16" t="s">
        <v>274</v>
      </c>
    </row>
    <row r="12" spans="1:2" x14ac:dyDescent="0.35">
      <c r="A12" s="16">
        <v>1</v>
      </c>
      <c r="B12" s="16">
        <v>0</v>
      </c>
    </row>
    <row r="13" spans="1:2" x14ac:dyDescent="0.35">
      <c r="A13" s="16">
        <v>1</v>
      </c>
      <c r="B13" s="16">
        <f>B9</f>
        <v>9.4799999999999995E-2</v>
      </c>
    </row>
    <row r="14" spans="1:2" x14ac:dyDescent="0.35">
      <c r="A14" s="16" t="str">
        <f>'CAPM R Ambu'!E2</f>
        <v>Ambu</v>
      </c>
    </row>
    <row r="15" spans="1:2" x14ac:dyDescent="0.35">
      <c r="A15" s="16" t="str">
        <f>A8</f>
        <v>(x) Beta værdier</v>
      </c>
      <c r="B15" s="16" t="str">
        <f>B8</f>
        <v>(Y) R værdier</v>
      </c>
    </row>
    <row r="16" spans="1:2" x14ac:dyDescent="0.35">
      <c r="A16" s="16">
        <v>0</v>
      </c>
      <c r="B16" s="16">
        <f>'CAPM R Ambu'!D10</f>
        <v>5.9195999999999999E-2</v>
      </c>
    </row>
    <row r="17" spans="1:2" x14ac:dyDescent="0.35">
      <c r="A17" s="16">
        <f>'CAPM R Ambu'!I6</f>
        <v>0.54</v>
      </c>
      <c r="B17" s="16">
        <f>B16</f>
        <v>5.9195999999999999E-2</v>
      </c>
    </row>
    <row r="18" spans="1:2" x14ac:dyDescent="0.35">
      <c r="A18" s="16" t="str">
        <f>A14</f>
        <v>Ambu</v>
      </c>
    </row>
    <row r="19" spans="1:2" x14ac:dyDescent="0.35">
      <c r="A19" s="16" t="str">
        <f>A15</f>
        <v>(x) Beta værdier</v>
      </c>
      <c r="B19" s="16" t="str">
        <f>B15</f>
        <v>(Y) R værdier</v>
      </c>
    </row>
    <row r="20" spans="1:2" x14ac:dyDescent="0.35">
      <c r="A20" s="16">
        <f>'CAPM R Ambu'!I6</f>
        <v>0.54</v>
      </c>
      <c r="B20" s="16">
        <v>0</v>
      </c>
    </row>
    <row r="21" spans="1:2" x14ac:dyDescent="0.35">
      <c r="A21" s="16">
        <f>A20</f>
        <v>0.54</v>
      </c>
      <c r="B21" s="16">
        <f>B16</f>
        <v>5.9195999999999999E-2</v>
      </c>
    </row>
    <row r="22" spans="1:2" x14ac:dyDescent="0.35">
      <c r="A22" s="16" t="str">
        <f>CONCATENATE("Rf ",'CAPM R Ambu'!F6)</f>
        <v>Rf 0,0174</v>
      </c>
    </row>
    <row r="23" spans="1:2" x14ac:dyDescent="0.35">
      <c r="A23" s="16">
        <v>0</v>
      </c>
      <c r="B23" s="16">
        <f>'CAPM R Ambu'!F6</f>
        <v>1.7399999999999999E-2</v>
      </c>
    </row>
    <row r="24" spans="1:2" x14ac:dyDescent="0.35">
      <c r="A24" s="16" t="e">
        <f>CONCATENATE("Rm ",#REF!)</f>
        <v>#REF!</v>
      </c>
    </row>
    <row r="25" spans="1:2" x14ac:dyDescent="0.35">
      <c r="A25" s="16">
        <v>0</v>
      </c>
      <c r="B25" s="16">
        <f>B9</f>
        <v>9.4799999999999995E-2</v>
      </c>
    </row>
    <row r="26" spans="1:2" x14ac:dyDescent="0.35">
      <c r="A26" s="16" t="str">
        <f>CONCATENATE("R ",'CAPM R Ambu'!E2," ",'CAPM R Ambu'!D10)</f>
        <v>R Ambu 0,059196</v>
      </c>
    </row>
    <row r="27" spans="1:2" x14ac:dyDescent="0.35">
      <c r="A27" s="16">
        <v>0</v>
      </c>
      <c r="B27" s="16">
        <f>'CAPM R Ambu'!D10</f>
        <v>5.9195999999999999E-2</v>
      </c>
    </row>
    <row r="28" spans="1:2" x14ac:dyDescent="0.35">
      <c r="A28" s="16" t="str">
        <f>CONCATENATE("Beta ",'CAPM R Ambu'!I6)</f>
        <v>Beta 0,54</v>
      </c>
    </row>
    <row r="29" spans="1:2" x14ac:dyDescent="0.35">
      <c r="A29" s="16">
        <f>'CAPM R Ambu'!I6</f>
        <v>0.54</v>
      </c>
      <c r="B29" s="16">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AB8C5-70A3-4C47-BC9B-89AED7E98173}">
  <dimension ref="A1"/>
  <sheetViews>
    <sheetView zoomScale="27" zoomScaleNormal="30" workbookViewId="0">
      <selection activeCell="AN64" sqref="AN64"/>
    </sheetView>
  </sheetViews>
  <sheetFormatPr defaultRowHeight="14.5"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365F-CF18-4A6C-A746-23AFB23688E1}">
  <dimension ref="A1"/>
  <sheetViews>
    <sheetView zoomScale="33" zoomScaleNormal="40" workbookViewId="0">
      <selection activeCell="A72" sqref="A72"/>
    </sheetView>
  </sheetViews>
  <sheetFormatPr defaultRowHeight="14.5" x14ac:dyDescent="0.35"/>
  <cols>
    <col min="1" max="16384" width="8.7265625" style="8"/>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2E53-0D18-4467-A390-DB74BF803639}">
  <dimension ref="A1"/>
  <sheetViews>
    <sheetView zoomScale="40" zoomScaleNormal="40" workbookViewId="0">
      <selection activeCell="Y49" sqref="Y49"/>
    </sheetView>
  </sheetViews>
  <sheetFormatPr defaultRowHeight="14.5" x14ac:dyDescent="0.35"/>
  <cols>
    <col min="1" max="16384" width="8.7265625" style="8"/>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F394-8872-47DD-85C0-422B72629A35}">
  <dimension ref="A1:H1251"/>
  <sheetViews>
    <sheetView workbookViewId="0">
      <pane ySplit="2" topLeftCell="A3" activePane="bottomLeft" state="frozen"/>
      <selection pane="bottomLeft" activeCell="F16" sqref="F16"/>
    </sheetView>
  </sheetViews>
  <sheetFormatPr defaultRowHeight="14.5" x14ac:dyDescent="0.35"/>
  <cols>
    <col min="1" max="1" width="13" customWidth="1"/>
    <col min="2" max="2" width="15.81640625" customWidth="1"/>
    <col min="3" max="3" width="12.453125" customWidth="1"/>
    <col min="4" max="4" width="13.54296875" customWidth="1"/>
    <col min="5" max="5" width="12.26953125" style="67" bestFit="1" customWidth="1"/>
    <col min="6" max="6" width="16.26953125" customWidth="1"/>
    <col min="7" max="7" width="15.7265625" customWidth="1"/>
    <col min="8" max="8" width="14.36328125" customWidth="1"/>
  </cols>
  <sheetData>
    <row r="1" spans="1:8" s="8" customFormat="1" ht="23.5" x14ac:dyDescent="0.55000000000000004">
      <c r="A1" s="200" t="s">
        <v>315</v>
      </c>
      <c r="B1" s="200"/>
      <c r="C1" s="200"/>
      <c r="D1" s="200"/>
      <c r="E1" s="200"/>
      <c r="F1" s="201" t="s">
        <v>279</v>
      </c>
      <c r="G1" s="201"/>
      <c r="H1" s="201"/>
    </row>
    <row r="2" spans="1:8" s="8" customFormat="1" x14ac:dyDescent="0.35">
      <c r="B2" s="8" t="s">
        <v>312</v>
      </c>
      <c r="C2" s="8" t="s">
        <v>275</v>
      </c>
      <c r="D2" s="8" t="s">
        <v>278</v>
      </c>
      <c r="E2" s="8" t="s">
        <v>277</v>
      </c>
      <c r="F2" s="72" t="str">
        <f>C2</f>
        <v>Ambu</v>
      </c>
      <c r="G2" s="95" t="str">
        <f>D2</f>
        <v>DSV</v>
      </c>
      <c r="H2" s="83" t="str">
        <f>E2</f>
        <v>Pandora</v>
      </c>
    </row>
    <row r="3" spans="1:8" x14ac:dyDescent="0.35">
      <c r="A3" s="67" t="s">
        <v>276</v>
      </c>
      <c r="B3" s="67" t="s">
        <v>314</v>
      </c>
      <c r="C3" s="67" t="s">
        <v>314</v>
      </c>
      <c r="D3" s="67" t="s">
        <v>314</v>
      </c>
      <c r="E3" s="67" t="s">
        <v>314</v>
      </c>
      <c r="F3" s="72"/>
      <c r="G3" s="95"/>
      <c r="H3" s="83"/>
    </row>
    <row r="4" spans="1:8" x14ac:dyDescent="0.35">
      <c r="A4" s="68">
        <v>44560</v>
      </c>
      <c r="B4" s="69">
        <v>1965.65</v>
      </c>
      <c r="C4" s="69">
        <v>173</v>
      </c>
      <c r="D4" s="69">
        <v>1527.5</v>
      </c>
      <c r="E4" s="69">
        <v>815.4</v>
      </c>
      <c r="F4" s="116">
        <f>SLOPE(C4:C1251,$B$4:$B$1251)</f>
        <v>0.13682901916805898</v>
      </c>
      <c r="G4" s="117">
        <f t="shared" ref="G4:H4" si="0">SLOPE(D4:D1251,$B$4:$B$1251)</f>
        <v>1.2145753210405972</v>
      </c>
      <c r="H4" s="118">
        <f t="shared" si="0"/>
        <v>0.38466069947147985</v>
      </c>
    </row>
    <row r="5" spans="1:8" x14ac:dyDescent="0.35">
      <c r="A5" s="68">
        <v>44559</v>
      </c>
      <c r="B5" s="69">
        <v>1958.74</v>
      </c>
      <c r="C5" s="69">
        <v>171.55</v>
      </c>
      <c r="D5" s="69">
        <v>1528.5</v>
      </c>
      <c r="E5" s="69">
        <v>822</v>
      </c>
      <c r="F5" s="119">
        <f>_xlfn.COVARIANCE.P(C4:C1251,$B$4:$B$1251)/_xlfn.VAR.P($B$4:$B$1251)</f>
        <v>0.13682901916805823</v>
      </c>
      <c r="G5" s="120">
        <f t="shared" ref="G5:H5" si="1">_xlfn.COVARIANCE.P(D4:D1251,$B$4:$B$1251)/_xlfn.VAR.P($B$4:$B$1251)</f>
        <v>1.2145753210405905</v>
      </c>
      <c r="H5" s="121">
        <f t="shared" si="1"/>
        <v>0.38466069947147774</v>
      </c>
    </row>
    <row r="6" spans="1:8" x14ac:dyDescent="0.35">
      <c r="A6" s="68">
        <v>44558</v>
      </c>
      <c r="B6" s="69">
        <v>1955.47</v>
      </c>
      <c r="C6" s="69">
        <v>172.85</v>
      </c>
      <c r="D6" s="69">
        <v>1517</v>
      </c>
      <c r="E6" s="69">
        <v>821</v>
      </c>
    </row>
    <row r="7" spans="1:8" x14ac:dyDescent="0.35">
      <c r="A7" s="68">
        <v>44557</v>
      </c>
      <c r="B7" s="69">
        <v>1953.03</v>
      </c>
      <c r="C7" s="69">
        <v>173.95</v>
      </c>
      <c r="D7" s="69">
        <v>1512</v>
      </c>
      <c r="E7" s="69">
        <v>810.2</v>
      </c>
    </row>
    <row r="8" spans="1:8" x14ac:dyDescent="0.35">
      <c r="A8" s="68">
        <v>44553</v>
      </c>
      <c r="B8" s="69">
        <v>1930.05</v>
      </c>
      <c r="C8" s="69">
        <v>171.2</v>
      </c>
      <c r="D8" s="69">
        <v>1489</v>
      </c>
      <c r="E8" s="69">
        <v>802.8</v>
      </c>
    </row>
    <row r="9" spans="1:8" x14ac:dyDescent="0.35">
      <c r="A9" s="68">
        <v>44552</v>
      </c>
      <c r="B9" s="69">
        <v>1924.02</v>
      </c>
      <c r="C9" s="69">
        <v>166.35</v>
      </c>
      <c r="D9" s="69">
        <v>1487.5</v>
      </c>
      <c r="E9" s="69">
        <v>792.6</v>
      </c>
    </row>
    <row r="10" spans="1:8" x14ac:dyDescent="0.35">
      <c r="A10" s="68">
        <v>44551</v>
      </c>
      <c r="B10" s="69">
        <v>1889.82</v>
      </c>
      <c r="C10" s="69">
        <v>166</v>
      </c>
      <c r="D10" s="69">
        <v>1459.5</v>
      </c>
      <c r="E10" s="69">
        <v>775.4</v>
      </c>
    </row>
    <row r="11" spans="1:8" x14ac:dyDescent="0.35">
      <c r="A11" s="68">
        <v>44550</v>
      </c>
      <c r="B11" s="69">
        <v>1865.54</v>
      </c>
      <c r="C11" s="69">
        <v>161.35</v>
      </c>
      <c r="D11" s="69">
        <v>1442.5</v>
      </c>
      <c r="E11" s="69">
        <v>768.4</v>
      </c>
    </row>
    <row r="12" spans="1:8" x14ac:dyDescent="0.35">
      <c r="A12" s="68">
        <v>44547</v>
      </c>
      <c r="B12" s="69">
        <v>1902.51</v>
      </c>
      <c r="C12" s="69">
        <v>162.5</v>
      </c>
      <c r="D12" s="69">
        <v>1429</v>
      </c>
      <c r="E12" s="69">
        <v>768.6</v>
      </c>
    </row>
    <row r="13" spans="1:8" x14ac:dyDescent="0.35">
      <c r="A13" s="68">
        <v>44546</v>
      </c>
      <c r="B13" s="69">
        <v>1921.44</v>
      </c>
      <c r="C13" s="69">
        <v>169.7</v>
      </c>
      <c r="D13" s="69">
        <v>1451</v>
      </c>
      <c r="E13" s="69">
        <v>784.8</v>
      </c>
    </row>
    <row r="14" spans="1:8" x14ac:dyDescent="0.35">
      <c r="A14" s="68">
        <v>44545</v>
      </c>
      <c r="B14" s="69">
        <v>1894.15</v>
      </c>
      <c r="C14" s="69">
        <v>174.7</v>
      </c>
      <c r="D14" s="69">
        <v>1436.5</v>
      </c>
      <c r="E14" s="69">
        <v>805</v>
      </c>
    </row>
    <row r="15" spans="1:8" x14ac:dyDescent="0.35">
      <c r="A15" s="68">
        <v>44544</v>
      </c>
      <c r="B15" s="69">
        <v>1869.39</v>
      </c>
      <c r="C15" s="69">
        <v>170.45</v>
      </c>
      <c r="D15" s="69">
        <v>1404</v>
      </c>
      <c r="E15" s="69">
        <v>808.8</v>
      </c>
    </row>
    <row r="16" spans="1:8" x14ac:dyDescent="0.35">
      <c r="A16" s="68">
        <v>44543</v>
      </c>
      <c r="B16" s="69">
        <v>1912.87</v>
      </c>
      <c r="C16" s="69">
        <v>179.75</v>
      </c>
      <c r="D16" s="69">
        <v>1446.5</v>
      </c>
      <c r="E16" s="69">
        <v>844</v>
      </c>
    </row>
    <row r="17" spans="1:5" x14ac:dyDescent="0.35">
      <c r="A17" s="68">
        <v>44540</v>
      </c>
      <c r="B17" s="69">
        <v>1909.44</v>
      </c>
      <c r="C17" s="69">
        <v>181.85</v>
      </c>
      <c r="D17" s="69">
        <v>1440</v>
      </c>
      <c r="E17" s="69">
        <v>859.4</v>
      </c>
    </row>
    <row r="18" spans="1:5" x14ac:dyDescent="0.35">
      <c r="A18" s="68">
        <v>44539</v>
      </c>
      <c r="B18" s="69">
        <v>1930.11</v>
      </c>
      <c r="C18" s="69">
        <v>179.9</v>
      </c>
      <c r="D18" s="69">
        <v>1444.5</v>
      </c>
      <c r="E18" s="69">
        <v>865</v>
      </c>
    </row>
    <row r="19" spans="1:5" x14ac:dyDescent="0.35">
      <c r="A19" s="68">
        <v>44538</v>
      </c>
      <c r="B19" s="69">
        <v>1924.34</v>
      </c>
      <c r="C19" s="69">
        <v>179.2</v>
      </c>
      <c r="D19" s="69">
        <v>1445.5</v>
      </c>
      <c r="E19" s="69">
        <v>868.6</v>
      </c>
    </row>
    <row r="20" spans="1:5" x14ac:dyDescent="0.35">
      <c r="A20" s="68">
        <v>44537</v>
      </c>
      <c r="B20" s="69">
        <v>1908.58</v>
      </c>
      <c r="C20" s="69">
        <v>171.65</v>
      </c>
      <c r="D20" s="69">
        <v>1417</v>
      </c>
      <c r="E20" s="69">
        <v>888.2</v>
      </c>
    </row>
    <row r="21" spans="1:5" x14ac:dyDescent="0.35">
      <c r="A21" s="68">
        <v>44536</v>
      </c>
      <c r="B21" s="69">
        <v>1844.4</v>
      </c>
      <c r="C21" s="69">
        <v>158.1</v>
      </c>
      <c r="D21" s="69">
        <v>1349</v>
      </c>
      <c r="E21" s="69">
        <v>858.2</v>
      </c>
    </row>
    <row r="22" spans="1:5" x14ac:dyDescent="0.35">
      <c r="A22" s="68">
        <v>44533</v>
      </c>
      <c r="B22" s="69">
        <v>1837.61</v>
      </c>
      <c r="C22" s="69">
        <v>160.15</v>
      </c>
      <c r="D22" s="69">
        <v>1361.5</v>
      </c>
      <c r="E22" s="69">
        <v>844.2</v>
      </c>
    </row>
    <row r="23" spans="1:5" x14ac:dyDescent="0.35">
      <c r="A23" s="68">
        <v>44532</v>
      </c>
      <c r="B23" s="69">
        <v>1850.47</v>
      </c>
      <c r="C23" s="69">
        <v>171.5</v>
      </c>
      <c r="D23" s="69">
        <v>1372.5</v>
      </c>
      <c r="E23" s="69">
        <v>835</v>
      </c>
    </row>
    <row r="24" spans="1:5" x14ac:dyDescent="0.35">
      <c r="A24" s="68">
        <v>44531</v>
      </c>
      <c r="B24" s="69">
        <v>1898.94</v>
      </c>
      <c r="C24" s="69">
        <v>184</v>
      </c>
      <c r="D24" s="69">
        <v>1450</v>
      </c>
      <c r="E24" s="69">
        <v>831.2</v>
      </c>
    </row>
    <row r="25" spans="1:5" x14ac:dyDescent="0.35">
      <c r="A25" s="68">
        <v>44530</v>
      </c>
      <c r="B25" s="69">
        <v>1882.55</v>
      </c>
      <c r="C25" s="69">
        <v>185.8</v>
      </c>
      <c r="D25" s="69">
        <v>1428</v>
      </c>
      <c r="E25" s="69">
        <v>814</v>
      </c>
    </row>
    <row r="26" spans="1:5" x14ac:dyDescent="0.35">
      <c r="A26" s="68">
        <v>44529</v>
      </c>
      <c r="B26" s="69">
        <v>1896.88</v>
      </c>
      <c r="C26" s="69">
        <v>191</v>
      </c>
      <c r="D26" s="69">
        <v>1427.5</v>
      </c>
      <c r="E26" s="69">
        <v>843</v>
      </c>
    </row>
    <row r="27" spans="1:5" x14ac:dyDescent="0.35">
      <c r="A27" s="68">
        <v>44526</v>
      </c>
      <c r="B27" s="69">
        <v>1907.66</v>
      </c>
      <c r="C27" s="69">
        <v>199.6</v>
      </c>
      <c r="D27" s="69">
        <v>1437</v>
      </c>
      <c r="E27" s="69">
        <v>830</v>
      </c>
    </row>
    <row r="28" spans="1:5" x14ac:dyDescent="0.35">
      <c r="A28" s="68">
        <v>44525</v>
      </c>
      <c r="B28" s="69">
        <v>1925.19</v>
      </c>
      <c r="C28" s="69">
        <v>190.3</v>
      </c>
      <c r="D28" s="69">
        <v>1435</v>
      </c>
      <c r="E28" s="69">
        <v>876</v>
      </c>
    </row>
    <row r="29" spans="1:5" x14ac:dyDescent="0.35">
      <c r="A29" s="68">
        <v>44524</v>
      </c>
      <c r="B29" s="69">
        <v>1905.69</v>
      </c>
      <c r="C29" s="69">
        <v>190.9</v>
      </c>
      <c r="D29" s="69">
        <v>1451.5</v>
      </c>
      <c r="E29" s="69">
        <v>878</v>
      </c>
    </row>
    <row r="30" spans="1:5" x14ac:dyDescent="0.35">
      <c r="A30" s="68">
        <v>44523</v>
      </c>
      <c r="B30" s="69">
        <v>1909.34</v>
      </c>
      <c r="C30" s="69">
        <v>185.1</v>
      </c>
      <c r="D30" s="69">
        <v>1471.5</v>
      </c>
      <c r="E30" s="69">
        <v>898</v>
      </c>
    </row>
    <row r="31" spans="1:5" x14ac:dyDescent="0.35">
      <c r="A31" s="68">
        <v>44522</v>
      </c>
      <c r="B31" s="69">
        <v>1973.26</v>
      </c>
      <c r="C31" s="69">
        <v>192.4</v>
      </c>
      <c r="D31" s="69">
        <v>1561</v>
      </c>
      <c r="E31" s="69">
        <v>914.8</v>
      </c>
    </row>
    <row r="32" spans="1:5" x14ac:dyDescent="0.35">
      <c r="A32" s="68">
        <v>44519</v>
      </c>
      <c r="B32" s="69">
        <v>1988.88</v>
      </c>
      <c r="C32" s="69">
        <v>189.8</v>
      </c>
      <c r="D32" s="69">
        <v>1560</v>
      </c>
      <c r="E32" s="69">
        <v>911</v>
      </c>
    </row>
    <row r="33" spans="1:5" x14ac:dyDescent="0.35">
      <c r="A33" s="68">
        <v>44518</v>
      </c>
      <c r="B33" s="69">
        <v>1995.92</v>
      </c>
      <c r="C33" s="69">
        <v>184.45</v>
      </c>
      <c r="D33" s="69">
        <v>1542</v>
      </c>
      <c r="E33" s="69">
        <v>925.2</v>
      </c>
    </row>
    <row r="34" spans="1:5" x14ac:dyDescent="0.35">
      <c r="A34" s="68">
        <v>44517</v>
      </c>
      <c r="B34" s="69">
        <v>2002.45</v>
      </c>
      <c r="C34" s="69">
        <v>188.5</v>
      </c>
      <c r="D34" s="69">
        <v>1536</v>
      </c>
      <c r="E34" s="69">
        <v>928.4</v>
      </c>
    </row>
    <row r="35" spans="1:5" x14ac:dyDescent="0.35">
      <c r="A35" s="68">
        <v>44516</v>
      </c>
      <c r="B35" s="69">
        <v>2002.38</v>
      </c>
      <c r="C35" s="69">
        <v>184.05</v>
      </c>
      <c r="D35" s="69">
        <v>1543.5</v>
      </c>
      <c r="E35" s="69">
        <v>940.6</v>
      </c>
    </row>
    <row r="36" spans="1:5" x14ac:dyDescent="0.35">
      <c r="A36" s="68">
        <v>44515</v>
      </c>
      <c r="B36" s="69">
        <v>2009.86</v>
      </c>
      <c r="C36" s="69">
        <v>190.95</v>
      </c>
      <c r="D36" s="69">
        <v>1569</v>
      </c>
      <c r="E36" s="69">
        <v>943.8</v>
      </c>
    </row>
    <row r="37" spans="1:5" x14ac:dyDescent="0.35">
      <c r="A37" s="68">
        <v>44512</v>
      </c>
      <c r="B37" s="69">
        <v>2020.69</v>
      </c>
      <c r="C37" s="69">
        <v>194.85</v>
      </c>
      <c r="D37" s="69">
        <v>1568</v>
      </c>
      <c r="E37" s="69">
        <v>937.2</v>
      </c>
    </row>
    <row r="38" spans="1:5" x14ac:dyDescent="0.35">
      <c r="A38" s="68">
        <v>44511</v>
      </c>
      <c r="B38" s="69">
        <v>2003.23</v>
      </c>
      <c r="C38" s="69">
        <v>193</v>
      </c>
      <c r="D38" s="69">
        <v>1544.5</v>
      </c>
      <c r="E38" s="69">
        <v>916</v>
      </c>
    </row>
    <row r="39" spans="1:5" x14ac:dyDescent="0.35">
      <c r="A39" s="68">
        <v>44510</v>
      </c>
      <c r="B39" s="69">
        <v>1975.53</v>
      </c>
      <c r="C39" s="69">
        <v>181.25</v>
      </c>
      <c r="D39" s="69">
        <v>1524</v>
      </c>
      <c r="E39" s="69">
        <v>895</v>
      </c>
    </row>
    <row r="40" spans="1:5" x14ac:dyDescent="0.35">
      <c r="A40" s="68">
        <v>44509</v>
      </c>
      <c r="B40" s="69">
        <v>1992.64</v>
      </c>
      <c r="C40" s="69">
        <v>185.6</v>
      </c>
      <c r="D40" s="69">
        <v>1574.5</v>
      </c>
      <c r="E40" s="69">
        <v>920</v>
      </c>
    </row>
    <row r="41" spans="1:5" x14ac:dyDescent="0.35">
      <c r="A41" s="68">
        <v>44508</v>
      </c>
      <c r="B41" s="69">
        <v>1985.41</v>
      </c>
      <c r="C41" s="69">
        <v>174.4</v>
      </c>
      <c r="D41" s="69">
        <v>1546.5</v>
      </c>
      <c r="E41" s="69">
        <v>913.2</v>
      </c>
    </row>
    <row r="42" spans="1:5" x14ac:dyDescent="0.35">
      <c r="A42" s="68">
        <v>44505</v>
      </c>
      <c r="B42" s="69">
        <v>1955.16</v>
      </c>
      <c r="C42" s="69">
        <v>171.6</v>
      </c>
      <c r="D42" s="69">
        <v>1538</v>
      </c>
      <c r="E42" s="69">
        <v>911.6</v>
      </c>
    </row>
    <row r="43" spans="1:5" x14ac:dyDescent="0.35">
      <c r="A43" s="68">
        <v>44504</v>
      </c>
      <c r="B43" s="69">
        <v>1991.18</v>
      </c>
      <c r="C43" s="69">
        <v>184.75</v>
      </c>
      <c r="D43" s="69">
        <v>1564.5</v>
      </c>
      <c r="E43" s="69">
        <v>910</v>
      </c>
    </row>
    <row r="44" spans="1:5" x14ac:dyDescent="0.35">
      <c r="A44" s="68">
        <v>44503</v>
      </c>
      <c r="B44" s="69">
        <v>1976.17</v>
      </c>
      <c r="C44" s="69">
        <v>186</v>
      </c>
      <c r="D44" s="69">
        <v>1548.5</v>
      </c>
      <c r="E44" s="69">
        <v>878</v>
      </c>
    </row>
    <row r="45" spans="1:5" x14ac:dyDescent="0.35">
      <c r="A45" s="68">
        <v>44502</v>
      </c>
      <c r="B45" s="69">
        <v>1990.65</v>
      </c>
      <c r="C45" s="69">
        <v>186.7</v>
      </c>
      <c r="D45" s="69">
        <v>1504.5</v>
      </c>
      <c r="E45" s="69">
        <v>829</v>
      </c>
    </row>
    <row r="46" spans="1:5" x14ac:dyDescent="0.35">
      <c r="A46" s="68">
        <v>44501</v>
      </c>
      <c r="B46" s="69">
        <v>1982.89</v>
      </c>
      <c r="C46" s="69">
        <v>179.3</v>
      </c>
      <c r="D46" s="69">
        <v>1508.5</v>
      </c>
      <c r="E46" s="69">
        <v>846.4</v>
      </c>
    </row>
    <row r="47" spans="1:5" x14ac:dyDescent="0.35">
      <c r="A47" s="68">
        <v>44498</v>
      </c>
      <c r="B47" s="69">
        <v>1971.32</v>
      </c>
      <c r="C47" s="69">
        <v>183.3</v>
      </c>
      <c r="D47" s="69">
        <v>1495.5</v>
      </c>
      <c r="E47" s="69">
        <v>898.6</v>
      </c>
    </row>
    <row r="48" spans="1:5" x14ac:dyDescent="0.35">
      <c r="A48" s="68">
        <v>44497</v>
      </c>
      <c r="B48" s="69">
        <v>1979.34</v>
      </c>
      <c r="C48" s="69">
        <v>183.65</v>
      </c>
      <c r="D48" s="69">
        <v>1493.5</v>
      </c>
      <c r="E48" s="69">
        <v>891.2</v>
      </c>
    </row>
    <row r="49" spans="1:5" x14ac:dyDescent="0.35">
      <c r="A49" s="68">
        <v>44496</v>
      </c>
      <c r="B49" s="69">
        <v>1965.13</v>
      </c>
      <c r="C49" s="69">
        <v>182.65</v>
      </c>
      <c r="D49" s="69">
        <v>1498</v>
      </c>
      <c r="E49" s="69">
        <v>878.8</v>
      </c>
    </row>
    <row r="50" spans="1:5" x14ac:dyDescent="0.35">
      <c r="A50" s="68">
        <v>44495</v>
      </c>
      <c r="B50" s="69">
        <v>1972.75</v>
      </c>
      <c r="C50" s="69">
        <v>182.35</v>
      </c>
      <c r="D50" s="69">
        <v>1515.5</v>
      </c>
      <c r="E50" s="69">
        <v>892.6</v>
      </c>
    </row>
    <row r="51" spans="1:5" x14ac:dyDescent="0.35">
      <c r="A51" s="68">
        <v>44494</v>
      </c>
      <c r="B51" s="69">
        <v>1968.54</v>
      </c>
      <c r="C51" s="69">
        <v>186.4</v>
      </c>
      <c r="D51" s="69">
        <v>1523</v>
      </c>
      <c r="E51" s="69">
        <v>888.2</v>
      </c>
    </row>
    <row r="52" spans="1:5" x14ac:dyDescent="0.35">
      <c r="A52" s="68">
        <v>44491</v>
      </c>
      <c r="B52" s="69">
        <v>1966.34</v>
      </c>
      <c r="C52" s="69">
        <v>186.05</v>
      </c>
      <c r="D52" s="69">
        <v>1550</v>
      </c>
      <c r="E52" s="69">
        <v>888</v>
      </c>
    </row>
    <row r="53" spans="1:5" x14ac:dyDescent="0.35">
      <c r="A53" s="68">
        <v>44490</v>
      </c>
      <c r="B53" s="69">
        <v>1947</v>
      </c>
      <c r="C53" s="69">
        <v>186.2</v>
      </c>
      <c r="D53" s="69">
        <v>1516</v>
      </c>
      <c r="E53" s="69">
        <v>879.4</v>
      </c>
    </row>
    <row r="54" spans="1:5" x14ac:dyDescent="0.35">
      <c r="A54" s="68">
        <v>44489</v>
      </c>
      <c r="B54" s="69">
        <v>1937.88</v>
      </c>
      <c r="C54" s="69">
        <v>184.4</v>
      </c>
      <c r="D54" s="69">
        <v>1513</v>
      </c>
      <c r="E54" s="69">
        <v>870.2</v>
      </c>
    </row>
    <row r="55" spans="1:5" x14ac:dyDescent="0.35">
      <c r="A55" s="68">
        <v>44488</v>
      </c>
      <c r="B55" s="69">
        <v>1922.77</v>
      </c>
      <c r="C55" s="69">
        <v>184.75</v>
      </c>
      <c r="D55" s="69">
        <v>1524.5</v>
      </c>
      <c r="E55" s="69">
        <v>865.2</v>
      </c>
    </row>
    <row r="56" spans="1:5" x14ac:dyDescent="0.35">
      <c r="A56" s="68">
        <v>44487</v>
      </c>
      <c r="B56" s="69">
        <v>1899.05</v>
      </c>
      <c r="C56" s="69">
        <v>176.35</v>
      </c>
      <c r="D56" s="69">
        <v>1501</v>
      </c>
      <c r="E56" s="69">
        <v>866.4</v>
      </c>
    </row>
    <row r="57" spans="1:5" x14ac:dyDescent="0.35">
      <c r="A57" s="68">
        <v>44484</v>
      </c>
      <c r="B57" s="69">
        <v>1898.65</v>
      </c>
      <c r="C57" s="69">
        <v>172.4</v>
      </c>
      <c r="D57" s="69">
        <v>1506</v>
      </c>
      <c r="E57" s="69">
        <v>864</v>
      </c>
    </row>
    <row r="58" spans="1:5" x14ac:dyDescent="0.35">
      <c r="A58" s="68">
        <v>44483</v>
      </c>
      <c r="B58" s="69">
        <v>1873.74</v>
      </c>
      <c r="C58" s="69">
        <v>169.7</v>
      </c>
      <c r="D58" s="69">
        <v>1515.5</v>
      </c>
      <c r="E58" s="69">
        <v>849.8</v>
      </c>
    </row>
    <row r="59" spans="1:5" x14ac:dyDescent="0.35">
      <c r="A59" s="68">
        <v>44482</v>
      </c>
      <c r="B59" s="69">
        <v>1888.7</v>
      </c>
      <c r="C59" s="69">
        <v>174.85</v>
      </c>
      <c r="D59" s="69">
        <v>1510.5</v>
      </c>
      <c r="E59" s="69">
        <v>856.8</v>
      </c>
    </row>
    <row r="60" spans="1:5" x14ac:dyDescent="0.35">
      <c r="A60" s="68">
        <v>44481</v>
      </c>
      <c r="B60" s="69">
        <v>1842.7</v>
      </c>
      <c r="C60" s="69">
        <v>166.55</v>
      </c>
      <c r="D60" s="69">
        <v>1484</v>
      </c>
      <c r="E60" s="69">
        <v>837.2</v>
      </c>
    </row>
    <row r="61" spans="1:5" x14ac:dyDescent="0.35">
      <c r="A61" s="68">
        <v>44480</v>
      </c>
      <c r="B61" s="69">
        <v>1826.03</v>
      </c>
      <c r="C61" s="69">
        <v>167.25</v>
      </c>
      <c r="D61" s="69">
        <v>1461</v>
      </c>
      <c r="E61" s="69">
        <v>821.2</v>
      </c>
    </row>
    <row r="62" spans="1:5" x14ac:dyDescent="0.35">
      <c r="A62" s="68">
        <v>44477</v>
      </c>
      <c r="B62" s="69">
        <v>1839.72</v>
      </c>
      <c r="C62" s="69">
        <v>172.4</v>
      </c>
      <c r="D62" s="69">
        <v>1494</v>
      </c>
      <c r="E62" s="69">
        <v>814</v>
      </c>
    </row>
    <row r="63" spans="1:5" x14ac:dyDescent="0.35">
      <c r="A63" s="68">
        <v>44476</v>
      </c>
      <c r="B63" s="69">
        <v>1863.12</v>
      </c>
      <c r="C63" s="69">
        <v>179.6</v>
      </c>
      <c r="D63" s="69">
        <v>1524</v>
      </c>
      <c r="E63" s="69">
        <v>809.4</v>
      </c>
    </row>
    <row r="64" spans="1:5" x14ac:dyDescent="0.35">
      <c r="A64" s="68">
        <v>44475</v>
      </c>
      <c r="B64" s="69">
        <v>1840.84</v>
      </c>
      <c r="C64" s="69">
        <v>170.1</v>
      </c>
      <c r="D64" s="69">
        <v>1507</v>
      </c>
      <c r="E64" s="69">
        <v>793.2</v>
      </c>
    </row>
    <row r="65" spans="1:5" x14ac:dyDescent="0.35">
      <c r="A65" s="68">
        <v>44474</v>
      </c>
      <c r="B65" s="69">
        <v>1839.95</v>
      </c>
      <c r="C65" s="69">
        <v>180.1</v>
      </c>
      <c r="D65" s="69">
        <v>1511</v>
      </c>
      <c r="E65" s="69">
        <v>801.2</v>
      </c>
    </row>
    <row r="66" spans="1:5" x14ac:dyDescent="0.35">
      <c r="A66" s="68">
        <v>44473</v>
      </c>
      <c r="B66" s="69">
        <v>1823.92</v>
      </c>
      <c r="C66" s="69">
        <v>182.5</v>
      </c>
      <c r="D66" s="69">
        <v>1468.5</v>
      </c>
      <c r="E66" s="69">
        <v>790</v>
      </c>
    </row>
    <row r="67" spans="1:5" x14ac:dyDescent="0.35">
      <c r="A67" s="68">
        <v>44470</v>
      </c>
      <c r="B67" s="69">
        <v>1856.66</v>
      </c>
      <c r="C67" s="69">
        <v>181</v>
      </c>
      <c r="D67" s="69">
        <v>1517</v>
      </c>
      <c r="E67" s="69">
        <v>792</v>
      </c>
    </row>
    <row r="68" spans="1:5" x14ac:dyDescent="0.35">
      <c r="A68" s="68">
        <v>44469</v>
      </c>
      <c r="B68" s="69">
        <v>1880.62</v>
      </c>
      <c r="C68" s="69">
        <v>189.85</v>
      </c>
      <c r="D68" s="69">
        <v>1540.5</v>
      </c>
      <c r="E68" s="69">
        <v>780</v>
      </c>
    </row>
    <row r="69" spans="1:5" x14ac:dyDescent="0.35">
      <c r="A69" s="68">
        <v>44468</v>
      </c>
      <c r="B69" s="69">
        <v>1892.92</v>
      </c>
      <c r="C69" s="69">
        <v>196.3</v>
      </c>
      <c r="D69" s="69">
        <v>1528.5</v>
      </c>
      <c r="E69" s="69">
        <v>789.8</v>
      </c>
    </row>
    <row r="70" spans="1:5" x14ac:dyDescent="0.35">
      <c r="A70" s="68">
        <v>44467</v>
      </c>
      <c r="B70" s="69">
        <v>1883.67</v>
      </c>
      <c r="C70" s="69">
        <v>200</v>
      </c>
      <c r="D70" s="69">
        <v>1511.5</v>
      </c>
      <c r="E70" s="69">
        <v>788.4</v>
      </c>
    </row>
    <row r="71" spans="1:5" x14ac:dyDescent="0.35">
      <c r="A71" s="68">
        <v>44466</v>
      </c>
      <c r="B71" s="69">
        <v>1931.97</v>
      </c>
      <c r="C71" s="69">
        <v>214</v>
      </c>
      <c r="D71" s="69">
        <v>1571.5</v>
      </c>
      <c r="E71" s="69">
        <v>808</v>
      </c>
    </row>
    <row r="72" spans="1:5" x14ac:dyDescent="0.35">
      <c r="A72" s="68">
        <v>44463</v>
      </c>
      <c r="B72" s="69">
        <v>1964.46</v>
      </c>
      <c r="C72" s="69">
        <v>220</v>
      </c>
      <c r="D72" s="69">
        <v>1631.5</v>
      </c>
      <c r="E72" s="69">
        <v>830.4</v>
      </c>
    </row>
    <row r="73" spans="1:5" x14ac:dyDescent="0.35">
      <c r="A73" s="68">
        <v>44462</v>
      </c>
      <c r="B73" s="69">
        <v>1998.06</v>
      </c>
      <c r="C73" s="69">
        <v>221.4</v>
      </c>
      <c r="D73" s="69">
        <v>1679</v>
      </c>
      <c r="E73" s="69">
        <v>851</v>
      </c>
    </row>
    <row r="74" spans="1:5" x14ac:dyDescent="0.35">
      <c r="A74" s="68">
        <v>44461</v>
      </c>
      <c r="B74" s="69">
        <v>1969.05</v>
      </c>
      <c r="C74" s="69">
        <v>214.1</v>
      </c>
      <c r="D74" s="69">
        <v>1656</v>
      </c>
      <c r="E74" s="69">
        <v>830</v>
      </c>
    </row>
    <row r="75" spans="1:5" x14ac:dyDescent="0.35">
      <c r="A75" s="68">
        <v>44460</v>
      </c>
      <c r="B75" s="69">
        <v>1964.6</v>
      </c>
      <c r="C75" s="69">
        <v>214.3</v>
      </c>
      <c r="D75" s="69">
        <v>1666.5</v>
      </c>
      <c r="E75" s="69">
        <v>816.6</v>
      </c>
    </row>
    <row r="76" spans="1:5" x14ac:dyDescent="0.35">
      <c r="A76" s="68">
        <v>44459</v>
      </c>
      <c r="B76" s="69">
        <v>1927.68</v>
      </c>
      <c r="C76" s="69">
        <v>213.6</v>
      </c>
      <c r="D76" s="69">
        <v>1616.5</v>
      </c>
      <c r="E76" s="69">
        <v>809.6</v>
      </c>
    </row>
    <row r="77" spans="1:5" x14ac:dyDescent="0.35">
      <c r="A77" s="68">
        <v>44456</v>
      </c>
      <c r="B77" s="69">
        <v>1955.65</v>
      </c>
      <c r="C77" s="69">
        <v>217</v>
      </c>
      <c r="D77" s="69">
        <v>1668</v>
      </c>
      <c r="E77" s="69">
        <v>838.6</v>
      </c>
    </row>
    <row r="78" spans="1:5" x14ac:dyDescent="0.35">
      <c r="A78" s="68">
        <v>44455</v>
      </c>
      <c r="B78" s="69">
        <v>1967.93</v>
      </c>
      <c r="C78" s="69">
        <v>213.8</v>
      </c>
      <c r="D78" s="69">
        <v>1678.5</v>
      </c>
      <c r="E78" s="69">
        <v>847.4</v>
      </c>
    </row>
    <row r="79" spans="1:5" x14ac:dyDescent="0.35">
      <c r="A79" s="68">
        <v>44454</v>
      </c>
      <c r="B79" s="69">
        <v>1952.35</v>
      </c>
      <c r="C79" s="69">
        <v>219.6</v>
      </c>
      <c r="D79" s="69">
        <v>1641.5</v>
      </c>
      <c r="E79" s="69">
        <v>837.8</v>
      </c>
    </row>
    <row r="80" spans="1:5" x14ac:dyDescent="0.35">
      <c r="A80" s="68">
        <v>44453</v>
      </c>
      <c r="B80" s="69">
        <v>1973.78</v>
      </c>
      <c r="C80" s="69">
        <v>217.9</v>
      </c>
      <c r="D80" s="69">
        <v>1640.5</v>
      </c>
      <c r="E80" s="69">
        <v>855</v>
      </c>
    </row>
    <row r="81" spans="1:5" x14ac:dyDescent="0.35">
      <c r="A81" s="68">
        <v>44452</v>
      </c>
      <c r="B81" s="69">
        <v>1968.48</v>
      </c>
      <c r="C81" s="69">
        <v>209.8</v>
      </c>
      <c r="D81" s="69">
        <v>1626</v>
      </c>
      <c r="E81" s="69">
        <v>800.6</v>
      </c>
    </row>
    <row r="82" spans="1:5" x14ac:dyDescent="0.35">
      <c r="A82" s="68">
        <v>44449</v>
      </c>
      <c r="B82" s="69">
        <v>1960.69</v>
      </c>
      <c r="C82" s="69">
        <v>212.6</v>
      </c>
      <c r="D82" s="69">
        <v>1631</v>
      </c>
      <c r="E82" s="69">
        <v>800</v>
      </c>
    </row>
    <row r="83" spans="1:5" x14ac:dyDescent="0.35">
      <c r="A83" s="68">
        <v>44448</v>
      </c>
      <c r="B83" s="69">
        <v>1978.68</v>
      </c>
      <c r="C83" s="69">
        <v>212.4</v>
      </c>
      <c r="D83" s="69">
        <v>1635</v>
      </c>
      <c r="E83" s="69">
        <v>790</v>
      </c>
    </row>
    <row r="84" spans="1:5" x14ac:dyDescent="0.35">
      <c r="A84" s="68">
        <v>44447</v>
      </c>
      <c r="B84" s="69">
        <v>1981.59</v>
      </c>
      <c r="C84" s="69">
        <v>207.2</v>
      </c>
      <c r="D84" s="69">
        <v>1635</v>
      </c>
      <c r="E84" s="69">
        <v>778.4</v>
      </c>
    </row>
    <row r="85" spans="1:5" x14ac:dyDescent="0.35">
      <c r="A85" s="68">
        <v>44446</v>
      </c>
      <c r="B85" s="69">
        <v>2011.61</v>
      </c>
      <c r="C85" s="69">
        <v>208.4</v>
      </c>
      <c r="D85" s="69">
        <v>1666</v>
      </c>
      <c r="E85" s="69">
        <v>804.6</v>
      </c>
    </row>
    <row r="86" spans="1:5" x14ac:dyDescent="0.35">
      <c r="A86" s="68">
        <v>44445</v>
      </c>
      <c r="B86" s="69">
        <v>2017.12</v>
      </c>
      <c r="C86" s="69">
        <v>204</v>
      </c>
      <c r="D86" s="69">
        <v>1660</v>
      </c>
      <c r="E86" s="69">
        <v>785.2</v>
      </c>
    </row>
    <row r="87" spans="1:5" x14ac:dyDescent="0.35">
      <c r="A87" s="68">
        <v>44442</v>
      </c>
      <c r="B87" s="69">
        <v>2003.87</v>
      </c>
      <c r="C87" s="69">
        <v>210.4</v>
      </c>
      <c r="D87" s="69">
        <v>1646</v>
      </c>
      <c r="E87" s="69">
        <v>775.6</v>
      </c>
    </row>
    <row r="88" spans="1:5" x14ac:dyDescent="0.35">
      <c r="A88" s="68">
        <v>44441</v>
      </c>
      <c r="B88" s="69">
        <v>2012.36</v>
      </c>
      <c r="C88" s="69">
        <v>205.8</v>
      </c>
      <c r="D88" s="69">
        <v>1647.5</v>
      </c>
      <c r="E88" s="69">
        <v>776.2</v>
      </c>
    </row>
    <row r="89" spans="1:5" x14ac:dyDescent="0.35">
      <c r="A89" s="68">
        <v>44440</v>
      </c>
      <c r="B89" s="69">
        <v>1988.31</v>
      </c>
      <c r="C89" s="69">
        <v>204.4</v>
      </c>
      <c r="D89" s="69">
        <v>1606.5</v>
      </c>
      <c r="E89" s="69">
        <v>793.2</v>
      </c>
    </row>
    <row r="90" spans="1:5" x14ac:dyDescent="0.35">
      <c r="A90" s="68">
        <v>44439</v>
      </c>
      <c r="B90" s="69">
        <v>1975.24</v>
      </c>
      <c r="C90" s="69">
        <v>199.1</v>
      </c>
      <c r="D90" s="69">
        <v>1605</v>
      </c>
      <c r="E90" s="69">
        <v>754</v>
      </c>
    </row>
    <row r="91" spans="1:5" x14ac:dyDescent="0.35">
      <c r="A91" s="68">
        <v>44438</v>
      </c>
      <c r="B91" s="69">
        <v>1993.13</v>
      </c>
      <c r="C91" s="69">
        <v>185.75</v>
      </c>
      <c r="D91" s="69">
        <v>1612</v>
      </c>
      <c r="E91" s="69">
        <v>758.4</v>
      </c>
    </row>
    <row r="92" spans="1:5" x14ac:dyDescent="0.35">
      <c r="A92" s="68">
        <v>44435</v>
      </c>
      <c r="B92" s="69">
        <v>1983.58</v>
      </c>
      <c r="C92" s="69">
        <v>185.55</v>
      </c>
      <c r="D92" s="69">
        <v>1589</v>
      </c>
      <c r="E92" s="69">
        <v>761.2</v>
      </c>
    </row>
    <row r="93" spans="1:5" x14ac:dyDescent="0.35">
      <c r="A93" s="68">
        <v>44434</v>
      </c>
      <c r="B93" s="69">
        <v>1988.55</v>
      </c>
      <c r="C93" s="69">
        <v>183.35</v>
      </c>
      <c r="D93" s="69">
        <v>1566.5</v>
      </c>
      <c r="E93" s="69">
        <v>761.2</v>
      </c>
    </row>
    <row r="94" spans="1:5" x14ac:dyDescent="0.35">
      <c r="A94" s="68">
        <v>44433</v>
      </c>
      <c r="B94" s="69">
        <v>1987.84</v>
      </c>
      <c r="C94" s="69">
        <v>189.65</v>
      </c>
      <c r="D94" s="69">
        <v>1585</v>
      </c>
      <c r="E94" s="69">
        <v>764</v>
      </c>
    </row>
    <row r="95" spans="1:5" x14ac:dyDescent="0.35">
      <c r="A95" s="68">
        <v>44432</v>
      </c>
      <c r="B95" s="69">
        <v>2001.26</v>
      </c>
      <c r="C95" s="69">
        <v>186.4</v>
      </c>
      <c r="D95" s="69">
        <v>1580.5</v>
      </c>
      <c r="E95" s="69">
        <v>772</v>
      </c>
    </row>
    <row r="96" spans="1:5" x14ac:dyDescent="0.35">
      <c r="A96" s="68">
        <v>44431</v>
      </c>
      <c r="B96" s="69">
        <v>2018.76</v>
      </c>
      <c r="C96" s="69">
        <v>192.05</v>
      </c>
      <c r="D96" s="69">
        <v>1590.5</v>
      </c>
      <c r="E96" s="69">
        <v>800</v>
      </c>
    </row>
    <row r="97" spans="1:5" x14ac:dyDescent="0.35">
      <c r="A97" s="68">
        <v>44428</v>
      </c>
      <c r="B97" s="69">
        <v>2007.49</v>
      </c>
      <c r="C97" s="69">
        <v>190.6</v>
      </c>
      <c r="D97" s="69">
        <v>1577.5</v>
      </c>
      <c r="E97" s="69">
        <v>797.6</v>
      </c>
    </row>
    <row r="98" spans="1:5" x14ac:dyDescent="0.35">
      <c r="A98" s="68">
        <v>44427</v>
      </c>
      <c r="B98" s="69">
        <v>1993.86</v>
      </c>
      <c r="C98" s="69">
        <v>192.5</v>
      </c>
      <c r="D98" s="69">
        <v>1579.5</v>
      </c>
      <c r="E98" s="69">
        <v>785.8</v>
      </c>
    </row>
    <row r="99" spans="1:5" x14ac:dyDescent="0.35">
      <c r="A99" s="68">
        <v>44426</v>
      </c>
      <c r="B99" s="69">
        <v>2009.14</v>
      </c>
      <c r="C99" s="69">
        <v>198.4</v>
      </c>
      <c r="D99" s="69">
        <v>1600.5</v>
      </c>
      <c r="E99" s="69">
        <v>811</v>
      </c>
    </row>
    <row r="100" spans="1:5" x14ac:dyDescent="0.35">
      <c r="A100" s="68">
        <v>44425</v>
      </c>
      <c r="B100" s="69">
        <v>1996.2</v>
      </c>
      <c r="C100" s="69">
        <v>210.9</v>
      </c>
      <c r="D100" s="69">
        <v>1598</v>
      </c>
      <c r="E100" s="69">
        <v>840</v>
      </c>
    </row>
    <row r="101" spans="1:5" x14ac:dyDescent="0.35">
      <c r="A101" s="68">
        <v>44424</v>
      </c>
      <c r="B101" s="69">
        <v>1977.7</v>
      </c>
      <c r="C101" s="69">
        <v>209.5</v>
      </c>
      <c r="D101" s="69">
        <v>1556</v>
      </c>
      <c r="E101" s="69">
        <v>813.4</v>
      </c>
    </row>
    <row r="102" spans="1:5" x14ac:dyDescent="0.35">
      <c r="A102" s="68">
        <v>44421</v>
      </c>
      <c r="B102" s="69">
        <v>1980.1</v>
      </c>
      <c r="C102" s="69">
        <v>218.6</v>
      </c>
      <c r="D102" s="69">
        <v>1531</v>
      </c>
      <c r="E102" s="69">
        <v>812</v>
      </c>
    </row>
    <row r="103" spans="1:5" x14ac:dyDescent="0.35">
      <c r="A103" s="68">
        <v>44420</v>
      </c>
      <c r="B103" s="69">
        <v>1964.73</v>
      </c>
      <c r="C103" s="69">
        <v>222</v>
      </c>
      <c r="D103" s="69">
        <v>1521</v>
      </c>
      <c r="E103" s="69">
        <v>794.4</v>
      </c>
    </row>
    <row r="104" spans="1:5" x14ac:dyDescent="0.35">
      <c r="A104" s="68">
        <v>44419</v>
      </c>
      <c r="B104" s="69">
        <v>1969.59</v>
      </c>
      <c r="C104" s="69">
        <v>229.9</v>
      </c>
      <c r="D104" s="69">
        <v>1493.5</v>
      </c>
      <c r="E104" s="69">
        <v>806.8</v>
      </c>
    </row>
    <row r="105" spans="1:5" x14ac:dyDescent="0.35">
      <c r="A105" s="68">
        <v>44418</v>
      </c>
      <c r="B105" s="69">
        <v>1975.52</v>
      </c>
      <c r="C105" s="69">
        <v>237.5</v>
      </c>
      <c r="D105" s="69">
        <v>1488.5</v>
      </c>
      <c r="E105" s="69">
        <v>817.2</v>
      </c>
    </row>
    <row r="106" spans="1:5" x14ac:dyDescent="0.35">
      <c r="A106" s="68">
        <v>44417</v>
      </c>
      <c r="B106" s="69">
        <v>1976.63</v>
      </c>
      <c r="C106" s="69">
        <v>237.4</v>
      </c>
      <c r="D106" s="69">
        <v>1482</v>
      </c>
      <c r="E106" s="69">
        <v>815.8</v>
      </c>
    </row>
    <row r="107" spans="1:5" x14ac:dyDescent="0.35">
      <c r="A107" s="68">
        <v>44414</v>
      </c>
      <c r="B107" s="69">
        <v>1957.61</v>
      </c>
      <c r="C107" s="69">
        <v>237.5</v>
      </c>
      <c r="D107" s="69">
        <v>1486</v>
      </c>
      <c r="E107" s="69">
        <v>784</v>
      </c>
    </row>
    <row r="108" spans="1:5" x14ac:dyDescent="0.35">
      <c r="A108" s="68">
        <v>44413</v>
      </c>
      <c r="B108" s="69">
        <v>1980.27</v>
      </c>
      <c r="C108" s="69">
        <v>230.7</v>
      </c>
      <c r="D108" s="69">
        <v>1502.5</v>
      </c>
      <c r="E108" s="69">
        <v>821.4</v>
      </c>
    </row>
    <row r="109" spans="1:5" x14ac:dyDescent="0.35">
      <c r="A109" s="68">
        <v>44412</v>
      </c>
      <c r="B109" s="69">
        <v>1965.84</v>
      </c>
      <c r="C109" s="69">
        <v>237</v>
      </c>
      <c r="D109" s="69">
        <v>1505</v>
      </c>
      <c r="E109" s="69">
        <v>815</v>
      </c>
    </row>
    <row r="110" spans="1:5" x14ac:dyDescent="0.35">
      <c r="A110" s="68">
        <v>44411</v>
      </c>
      <c r="B110" s="69">
        <v>1936.22</v>
      </c>
      <c r="C110" s="69">
        <v>238.3</v>
      </c>
      <c r="D110" s="69">
        <v>1498</v>
      </c>
      <c r="E110" s="69">
        <v>824.6</v>
      </c>
    </row>
    <row r="111" spans="1:5" x14ac:dyDescent="0.35">
      <c r="A111" s="68">
        <v>44410</v>
      </c>
      <c r="B111" s="69">
        <v>1933.32</v>
      </c>
      <c r="C111" s="69">
        <v>233.9</v>
      </c>
      <c r="D111" s="69">
        <v>1506</v>
      </c>
      <c r="E111" s="69">
        <v>823.8</v>
      </c>
    </row>
    <row r="112" spans="1:5" x14ac:dyDescent="0.35">
      <c r="A112" s="68">
        <v>44407</v>
      </c>
      <c r="B112" s="69">
        <v>1925.6</v>
      </c>
      <c r="C112" s="69">
        <v>232</v>
      </c>
      <c r="D112" s="69">
        <v>1528</v>
      </c>
      <c r="E112" s="69">
        <v>812</v>
      </c>
    </row>
    <row r="113" spans="1:5" x14ac:dyDescent="0.35">
      <c r="A113" s="68">
        <v>44406</v>
      </c>
      <c r="B113" s="69">
        <v>1916.05</v>
      </c>
      <c r="C113" s="69">
        <v>232.8</v>
      </c>
      <c r="D113" s="69">
        <v>1502</v>
      </c>
      <c r="E113" s="69">
        <v>817.6</v>
      </c>
    </row>
    <row r="114" spans="1:5" x14ac:dyDescent="0.35">
      <c r="A114" s="68">
        <v>44405</v>
      </c>
      <c r="B114" s="69">
        <v>1925.06</v>
      </c>
      <c r="C114" s="69">
        <v>237</v>
      </c>
      <c r="D114" s="69">
        <v>1517.5</v>
      </c>
      <c r="E114" s="69">
        <v>822.2</v>
      </c>
    </row>
    <row r="115" spans="1:5" x14ac:dyDescent="0.35">
      <c r="A115" s="68">
        <v>44404</v>
      </c>
      <c r="B115" s="69">
        <v>1902.68</v>
      </c>
      <c r="C115" s="69">
        <v>228.4</v>
      </c>
      <c r="D115" s="69">
        <v>1517</v>
      </c>
      <c r="E115" s="69">
        <v>816.4</v>
      </c>
    </row>
    <row r="116" spans="1:5" x14ac:dyDescent="0.35">
      <c r="A116" s="68">
        <v>44403</v>
      </c>
      <c r="B116" s="69">
        <v>1914.88</v>
      </c>
      <c r="C116" s="69">
        <v>228.5</v>
      </c>
      <c r="D116" s="69">
        <v>1522.5</v>
      </c>
      <c r="E116" s="69">
        <v>843.4</v>
      </c>
    </row>
    <row r="117" spans="1:5" x14ac:dyDescent="0.35">
      <c r="A117" s="68">
        <v>44400</v>
      </c>
      <c r="B117" s="69">
        <v>1922.46</v>
      </c>
      <c r="C117" s="69">
        <v>229.8</v>
      </c>
      <c r="D117" s="69">
        <v>1534.5</v>
      </c>
      <c r="E117" s="69">
        <v>838</v>
      </c>
    </row>
    <row r="118" spans="1:5" x14ac:dyDescent="0.35">
      <c r="A118" s="68">
        <v>44399</v>
      </c>
      <c r="B118" s="69">
        <v>1925.52</v>
      </c>
      <c r="C118" s="69">
        <v>232.7</v>
      </c>
      <c r="D118" s="69">
        <v>1524</v>
      </c>
      <c r="E118" s="69">
        <v>843</v>
      </c>
    </row>
    <row r="119" spans="1:5" x14ac:dyDescent="0.35">
      <c r="A119" s="68">
        <v>44398</v>
      </c>
      <c r="B119" s="69">
        <v>1904.63</v>
      </c>
      <c r="C119" s="69">
        <v>223.3</v>
      </c>
      <c r="D119" s="69">
        <v>1516.5</v>
      </c>
      <c r="E119" s="69">
        <v>839.2</v>
      </c>
    </row>
    <row r="120" spans="1:5" x14ac:dyDescent="0.35">
      <c r="A120" s="68">
        <v>44397</v>
      </c>
      <c r="B120" s="69">
        <v>1872.68</v>
      </c>
      <c r="C120" s="69">
        <v>218.7</v>
      </c>
      <c r="D120" s="69">
        <v>1508.5</v>
      </c>
      <c r="E120" s="69">
        <v>824.8</v>
      </c>
    </row>
    <row r="121" spans="1:5" x14ac:dyDescent="0.35">
      <c r="A121" s="68">
        <v>44396</v>
      </c>
      <c r="B121" s="69">
        <v>1875.74</v>
      </c>
      <c r="C121" s="69">
        <v>237.8</v>
      </c>
      <c r="D121" s="69">
        <v>1494</v>
      </c>
      <c r="E121" s="69">
        <v>816.2</v>
      </c>
    </row>
    <row r="122" spans="1:5" x14ac:dyDescent="0.35">
      <c r="A122" s="68">
        <v>44393</v>
      </c>
      <c r="B122" s="69">
        <v>1894.35</v>
      </c>
      <c r="C122" s="69">
        <v>236.5</v>
      </c>
      <c r="D122" s="69">
        <v>1527.5</v>
      </c>
      <c r="E122" s="69">
        <v>840</v>
      </c>
    </row>
    <row r="123" spans="1:5" x14ac:dyDescent="0.35">
      <c r="A123" s="68">
        <v>44392</v>
      </c>
      <c r="B123" s="69">
        <v>1895.5</v>
      </c>
      <c r="C123" s="69">
        <v>229.9</v>
      </c>
      <c r="D123" s="69">
        <v>1559.5</v>
      </c>
      <c r="E123" s="69">
        <v>860</v>
      </c>
    </row>
    <row r="124" spans="1:5" x14ac:dyDescent="0.35">
      <c r="A124" s="68">
        <v>44391</v>
      </c>
      <c r="B124" s="69">
        <v>1920.09</v>
      </c>
      <c r="C124" s="69">
        <v>233.5</v>
      </c>
      <c r="D124" s="69">
        <v>1556</v>
      </c>
      <c r="E124" s="69">
        <v>872.6</v>
      </c>
    </row>
    <row r="125" spans="1:5" x14ac:dyDescent="0.35">
      <c r="A125" s="68">
        <v>44390</v>
      </c>
      <c r="B125" s="69">
        <v>1923.86</v>
      </c>
      <c r="C125" s="69">
        <v>233.5</v>
      </c>
      <c r="D125" s="69">
        <v>1544</v>
      </c>
      <c r="E125" s="69">
        <v>868.4</v>
      </c>
    </row>
    <row r="126" spans="1:5" x14ac:dyDescent="0.35">
      <c r="A126" s="68">
        <v>44389</v>
      </c>
      <c r="B126" s="69">
        <v>1923.62</v>
      </c>
      <c r="C126" s="69">
        <v>232.1</v>
      </c>
      <c r="D126" s="69">
        <v>1540.5</v>
      </c>
      <c r="E126" s="69">
        <v>863.4</v>
      </c>
    </row>
    <row r="127" spans="1:5" x14ac:dyDescent="0.35">
      <c r="A127" s="68">
        <v>44386</v>
      </c>
      <c r="B127" s="69">
        <v>1897.15</v>
      </c>
      <c r="C127" s="69">
        <v>224.5</v>
      </c>
      <c r="D127" s="69">
        <v>1519.5</v>
      </c>
      <c r="E127" s="69">
        <v>857.8</v>
      </c>
    </row>
    <row r="128" spans="1:5" x14ac:dyDescent="0.35">
      <c r="A128" s="68">
        <v>44385</v>
      </c>
      <c r="B128" s="69">
        <v>1903.3</v>
      </c>
      <c r="C128" s="69">
        <v>230.1</v>
      </c>
      <c r="D128" s="69">
        <v>1500</v>
      </c>
      <c r="E128" s="69">
        <v>846</v>
      </c>
    </row>
    <row r="129" spans="1:5" x14ac:dyDescent="0.35">
      <c r="A129" s="68">
        <v>44384</v>
      </c>
      <c r="B129" s="69">
        <v>1925.73</v>
      </c>
      <c r="C129" s="69">
        <v>230.7</v>
      </c>
      <c r="D129" s="69">
        <v>1518</v>
      </c>
      <c r="E129" s="69">
        <v>864.6</v>
      </c>
    </row>
    <row r="130" spans="1:5" x14ac:dyDescent="0.35">
      <c r="A130" s="68">
        <v>44383</v>
      </c>
      <c r="B130" s="69">
        <v>1902.37</v>
      </c>
      <c r="C130" s="69">
        <v>223.5</v>
      </c>
      <c r="D130" s="69">
        <v>1519</v>
      </c>
      <c r="E130" s="69">
        <v>854.2</v>
      </c>
    </row>
    <row r="131" spans="1:5" x14ac:dyDescent="0.35">
      <c r="A131" s="68">
        <v>44382</v>
      </c>
      <c r="B131" s="69">
        <v>1886.4</v>
      </c>
      <c r="C131" s="69">
        <v>218.8</v>
      </c>
      <c r="D131" s="69">
        <v>1501.5</v>
      </c>
      <c r="E131" s="69">
        <v>859.6</v>
      </c>
    </row>
    <row r="132" spans="1:5" x14ac:dyDescent="0.35">
      <c r="A132" s="68">
        <v>44379</v>
      </c>
      <c r="B132" s="69">
        <v>1883.55</v>
      </c>
      <c r="C132" s="69">
        <v>215.5</v>
      </c>
      <c r="D132" s="69">
        <v>1493.5</v>
      </c>
      <c r="E132" s="69">
        <v>859.2</v>
      </c>
    </row>
    <row r="133" spans="1:5" x14ac:dyDescent="0.35">
      <c r="A133" s="68">
        <v>44378</v>
      </c>
      <c r="B133" s="69">
        <v>1888.88</v>
      </c>
      <c r="C133" s="69">
        <v>237.3</v>
      </c>
      <c r="D133" s="69">
        <v>1484</v>
      </c>
      <c r="E133" s="69">
        <v>860</v>
      </c>
    </row>
    <row r="134" spans="1:5" x14ac:dyDescent="0.35">
      <c r="A134" s="68">
        <v>44377</v>
      </c>
      <c r="B134" s="69">
        <v>1860.41</v>
      </c>
      <c r="C134" s="69">
        <v>241.1</v>
      </c>
      <c r="D134" s="69">
        <v>1462.5</v>
      </c>
      <c r="E134" s="69">
        <v>843</v>
      </c>
    </row>
    <row r="135" spans="1:5" x14ac:dyDescent="0.35">
      <c r="A135" s="68">
        <v>44376</v>
      </c>
      <c r="B135" s="69">
        <v>1868.65</v>
      </c>
      <c r="C135" s="69">
        <v>241</v>
      </c>
      <c r="D135" s="69">
        <v>1477</v>
      </c>
      <c r="E135" s="69">
        <v>850.4</v>
      </c>
    </row>
    <row r="136" spans="1:5" x14ac:dyDescent="0.35">
      <c r="A136" s="68">
        <v>44375</v>
      </c>
      <c r="B136" s="69">
        <v>1856.16</v>
      </c>
      <c r="C136" s="69">
        <v>237.6</v>
      </c>
      <c r="D136" s="69">
        <v>1484.5</v>
      </c>
      <c r="E136" s="69">
        <v>853.4</v>
      </c>
    </row>
    <row r="137" spans="1:5" x14ac:dyDescent="0.35">
      <c r="A137" s="68">
        <v>44372</v>
      </c>
      <c r="B137" s="69">
        <v>1847.02</v>
      </c>
      <c r="C137" s="69">
        <v>231.5</v>
      </c>
      <c r="D137" s="69">
        <v>1486</v>
      </c>
      <c r="E137" s="69">
        <v>870</v>
      </c>
    </row>
    <row r="138" spans="1:5" x14ac:dyDescent="0.35">
      <c r="A138" s="68">
        <v>44371</v>
      </c>
      <c r="B138" s="69">
        <v>1845.24</v>
      </c>
      <c r="C138" s="69">
        <v>233.3</v>
      </c>
      <c r="D138" s="69">
        <v>1490.5</v>
      </c>
      <c r="E138" s="69">
        <v>866.2</v>
      </c>
    </row>
    <row r="139" spans="1:5" x14ac:dyDescent="0.35">
      <c r="A139" s="68">
        <v>44370</v>
      </c>
      <c r="B139" s="69">
        <v>1825.89</v>
      </c>
      <c r="C139" s="69">
        <v>229.9</v>
      </c>
      <c r="D139" s="69">
        <v>1470</v>
      </c>
      <c r="E139" s="69">
        <v>855.6</v>
      </c>
    </row>
    <row r="140" spans="1:5" x14ac:dyDescent="0.35">
      <c r="A140" s="68">
        <v>44369</v>
      </c>
      <c r="B140" s="69">
        <v>1839.8</v>
      </c>
      <c r="C140" s="69">
        <v>234.1</v>
      </c>
      <c r="D140" s="69">
        <v>1465</v>
      </c>
      <c r="E140" s="69">
        <v>842.8</v>
      </c>
    </row>
    <row r="141" spans="1:5" x14ac:dyDescent="0.35">
      <c r="A141" s="68">
        <v>44368</v>
      </c>
      <c r="B141" s="69">
        <v>1836.35</v>
      </c>
      <c r="C141" s="69">
        <v>231.4</v>
      </c>
      <c r="D141" s="69">
        <v>1459</v>
      </c>
      <c r="E141" s="69">
        <v>817.6</v>
      </c>
    </row>
    <row r="142" spans="1:5" x14ac:dyDescent="0.35">
      <c r="A142" s="68">
        <v>44365</v>
      </c>
      <c r="B142" s="69">
        <v>1828.22</v>
      </c>
      <c r="C142" s="69">
        <v>234.6</v>
      </c>
      <c r="D142" s="69">
        <v>1435</v>
      </c>
      <c r="E142" s="69">
        <v>812.6</v>
      </c>
    </row>
    <row r="143" spans="1:5" x14ac:dyDescent="0.35">
      <c r="A143" s="68">
        <v>44364</v>
      </c>
      <c r="B143" s="69">
        <v>1838.66</v>
      </c>
      <c r="C143" s="69">
        <v>228.2</v>
      </c>
      <c r="D143" s="69">
        <v>1435</v>
      </c>
      <c r="E143" s="69">
        <v>837.6</v>
      </c>
    </row>
    <row r="144" spans="1:5" x14ac:dyDescent="0.35">
      <c r="A144" s="68">
        <v>44363</v>
      </c>
      <c r="B144" s="69">
        <v>1854.45</v>
      </c>
      <c r="C144" s="69">
        <v>231.8</v>
      </c>
      <c r="D144" s="69">
        <v>1466</v>
      </c>
      <c r="E144" s="69">
        <v>845.8</v>
      </c>
    </row>
    <row r="145" spans="1:5" x14ac:dyDescent="0.35">
      <c r="A145" s="68">
        <v>44362</v>
      </c>
      <c r="B145" s="69">
        <v>1837.63</v>
      </c>
      <c r="C145" s="69">
        <v>231.5</v>
      </c>
      <c r="D145" s="69">
        <v>1451.5</v>
      </c>
      <c r="E145" s="69">
        <v>841.8</v>
      </c>
    </row>
    <row r="146" spans="1:5" x14ac:dyDescent="0.35">
      <c r="A146" s="68">
        <v>44361</v>
      </c>
      <c r="B146" s="69">
        <v>1830.56</v>
      </c>
      <c r="C146" s="69">
        <v>234.9</v>
      </c>
      <c r="D146" s="69">
        <v>1446.5</v>
      </c>
      <c r="E146" s="69">
        <v>847.2</v>
      </c>
    </row>
    <row r="147" spans="1:5" x14ac:dyDescent="0.35">
      <c r="A147" s="68">
        <v>44358</v>
      </c>
      <c r="B147" s="69">
        <v>1815.04</v>
      </c>
      <c r="C147" s="69">
        <v>229.9</v>
      </c>
      <c r="D147" s="69">
        <v>1465.5</v>
      </c>
      <c r="E147" s="69">
        <v>837.6</v>
      </c>
    </row>
    <row r="148" spans="1:5" x14ac:dyDescent="0.35">
      <c r="A148" s="68">
        <v>44357</v>
      </c>
      <c r="B148" s="69">
        <v>1813.74</v>
      </c>
      <c r="C148" s="69">
        <v>234.2</v>
      </c>
      <c r="D148" s="69">
        <v>1470</v>
      </c>
      <c r="E148" s="69">
        <v>823.2</v>
      </c>
    </row>
    <row r="149" spans="1:5" x14ac:dyDescent="0.35">
      <c r="A149" s="68">
        <v>44356</v>
      </c>
      <c r="B149" s="69">
        <v>1815.42</v>
      </c>
      <c r="C149" s="69">
        <v>241.7</v>
      </c>
      <c r="D149" s="69">
        <v>1477</v>
      </c>
      <c r="E149" s="69">
        <v>819.2</v>
      </c>
    </row>
    <row r="150" spans="1:5" x14ac:dyDescent="0.35">
      <c r="A150" s="68">
        <v>44355</v>
      </c>
      <c r="B150" s="69">
        <v>1802.23</v>
      </c>
      <c r="C150" s="69">
        <v>235.3</v>
      </c>
      <c r="D150" s="69">
        <v>1475.5</v>
      </c>
      <c r="E150" s="69">
        <v>824.2</v>
      </c>
    </row>
    <row r="151" spans="1:5" x14ac:dyDescent="0.35">
      <c r="A151" s="68">
        <v>44354</v>
      </c>
      <c r="B151" s="69">
        <v>1806.36</v>
      </c>
      <c r="C151" s="69">
        <v>233.2</v>
      </c>
      <c r="D151" s="69">
        <v>1488</v>
      </c>
      <c r="E151" s="69">
        <v>825</v>
      </c>
    </row>
    <row r="152" spans="1:5" x14ac:dyDescent="0.35">
      <c r="A152" s="68">
        <v>44351</v>
      </c>
      <c r="B152" s="69">
        <v>1799.79</v>
      </c>
      <c r="C152" s="69">
        <v>230.4</v>
      </c>
      <c r="D152" s="69">
        <v>1471.5</v>
      </c>
      <c r="E152" s="69">
        <v>818.8</v>
      </c>
    </row>
    <row r="153" spans="1:5" x14ac:dyDescent="0.35">
      <c r="A153" s="68">
        <v>44350</v>
      </c>
      <c r="B153" s="69">
        <v>1787.96</v>
      </c>
      <c r="C153" s="69">
        <v>228</v>
      </c>
      <c r="D153" s="69">
        <v>1470</v>
      </c>
      <c r="E153" s="69">
        <v>821.6</v>
      </c>
    </row>
    <row r="154" spans="1:5" x14ac:dyDescent="0.35">
      <c r="A154" s="68">
        <v>44349</v>
      </c>
      <c r="B154" s="69">
        <v>1786.33</v>
      </c>
      <c r="C154" s="69">
        <v>226.7</v>
      </c>
      <c r="D154" s="69">
        <v>1470</v>
      </c>
      <c r="E154" s="69">
        <v>834</v>
      </c>
    </row>
    <row r="155" spans="1:5" x14ac:dyDescent="0.35">
      <c r="A155" s="68">
        <v>44348</v>
      </c>
      <c r="B155" s="69">
        <v>1807.12</v>
      </c>
      <c r="C155" s="69">
        <v>231</v>
      </c>
      <c r="D155" s="69">
        <v>1492</v>
      </c>
      <c r="E155" s="69">
        <v>831.6</v>
      </c>
    </row>
    <row r="156" spans="1:5" x14ac:dyDescent="0.35">
      <c r="A156" s="68">
        <v>44347</v>
      </c>
      <c r="B156" s="69">
        <v>1793.05</v>
      </c>
      <c r="C156" s="69">
        <v>227</v>
      </c>
      <c r="D156" s="69">
        <v>1472.5</v>
      </c>
      <c r="E156" s="69">
        <v>823.6</v>
      </c>
    </row>
    <row r="157" spans="1:5" x14ac:dyDescent="0.35">
      <c r="A157" s="68">
        <v>44344</v>
      </c>
      <c r="B157" s="69">
        <v>1805.89</v>
      </c>
      <c r="C157" s="69">
        <v>232.9</v>
      </c>
      <c r="D157" s="69">
        <v>1488.5</v>
      </c>
      <c r="E157" s="69">
        <v>826.2</v>
      </c>
    </row>
    <row r="158" spans="1:5" x14ac:dyDescent="0.35">
      <c r="A158" s="68">
        <v>44343</v>
      </c>
      <c r="B158" s="69">
        <v>1782.3</v>
      </c>
      <c r="C158" s="69">
        <v>223.4</v>
      </c>
      <c r="D158" s="69">
        <v>1472</v>
      </c>
      <c r="E158" s="69">
        <v>805.8</v>
      </c>
    </row>
    <row r="159" spans="1:5" x14ac:dyDescent="0.35">
      <c r="A159" s="68">
        <v>44342</v>
      </c>
      <c r="B159" s="69">
        <v>1801.52</v>
      </c>
      <c r="C159" s="69">
        <v>232.7</v>
      </c>
      <c r="D159" s="69">
        <v>1473.5</v>
      </c>
      <c r="E159" s="69">
        <v>815.8</v>
      </c>
    </row>
    <row r="160" spans="1:5" x14ac:dyDescent="0.35">
      <c r="A160" s="68">
        <v>44341</v>
      </c>
      <c r="B160" s="69">
        <v>1803.01</v>
      </c>
      <c r="C160" s="69">
        <v>237.1</v>
      </c>
      <c r="D160" s="69">
        <v>1465</v>
      </c>
      <c r="E160" s="69">
        <v>795.8</v>
      </c>
    </row>
    <row r="161" spans="1:5" x14ac:dyDescent="0.35">
      <c r="A161" s="68">
        <v>44337</v>
      </c>
      <c r="B161" s="69">
        <v>1796.89</v>
      </c>
      <c r="C161" s="69">
        <v>227.2</v>
      </c>
      <c r="D161" s="69">
        <v>1450.5</v>
      </c>
      <c r="E161" s="69">
        <v>794.8</v>
      </c>
    </row>
    <row r="162" spans="1:5" x14ac:dyDescent="0.35">
      <c r="A162" s="68">
        <v>44336</v>
      </c>
      <c r="B162" s="69">
        <v>1776.84</v>
      </c>
      <c r="C162" s="69">
        <v>224.9</v>
      </c>
      <c r="D162" s="69">
        <v>1445</v>
      </c>
      <c r="E162" s="69">
        <v>776.8</v>
      </c>
    </row>
    <row r="163" spans="1:5" x14ac:dyDescent="0.35">
      <c r="A163" s="68">
        <v>44335</v>
      </c>
      <c r="B163" s="69">
        <v>1743.61</v>
      </c>
      <c r="C163" s="69">
        <v>216</v>
      </c>
      <c r="D163" s="69">
        <v>1401</v>
      </c>
      <c r="E163" s="69">
        <v>769.2</v>
      </c>
    </row>
    <row r="164" spans="1:5" x14ac:dyDescent="0.35">
      <c r="A164" s="68">
        <v>44334</v>
      </c>
      <c r="B164" s="69">
        <v>1754.81</v>
      </c>
      <c r="C164" s="69">
        <v>218.7</v>
      </c>
      <c r="D164" s="69">
        <v>1403</v>
      </c>
      <c r="E164" s="69">
        <v>757.8</v>
      </c>
    </row>
    <row r="165" spans="1:5" x14ac:dyDescent="0.35">
      <c r="A165" s="68">
        <v>44333</v>
      </c>
      <c r="B165" s="69">
        <v>1742.44</v>
      </c>
      <c r="C165" s="69">
        <v>229.7</v>
      </c>
      <c r="D165" s="69">
        <v>1368.5</v>
      </c>
      <c r="E165" s="69">
        <v>757.6</v>
      </c>
    </row>
    <row r="166" spans="1:5" x14ac:dyDescent="0.35">
      <c r="A166" s="68">
        <v>44328</v>
      </c>
      <c r="B166" s="69">
        <v>1718.43</v>
      </c>
      <c r="C166" s="69">
        <v>232.6</v>
      </c>
      <c r="D166" s="69">
        <v>1364.5</v>
      </c>
      <c r="E166" s="69">
        <v>743.4</v>
      </c>
    </row>
    <row r="167" spans="1:5" x14ac:dyDescent="0.35">
      <c r="A167" s="68">
        <v>44327</v>
      </c>
      <c r="B167" s="69">
        <v>1726.27</v>
      </c>
      <c r="C167" s="69">
        <v>301.10000000000002</v>
      </c>
      <c r="D167" s="69">
        <v>1389</v>
      </c>
      <c r="E167" s="69">
        <v>746</v>
      </c>
    </row>
    <row r="168" spans="1:5" x14ac:dyDescent="0.35">
      <c r="A168" s="68">
        <v>44326</v>
      </c>
      <c r="B168" s="69">
        <v>1772.84</v>
      </c>
      <c r="C168" s="69">
        <v>324.39999999999998</v>
      </c>
      <c r="D168" s="69">
        <v>1432</v>
      </c>
      <c r="E168" s="69">
        <v>776.2</v>
      </c>
    </row>
    <row r="169" spans="1:5" x14ac:dyDescent="0.35">
      <c r="A169" s="68">
        <v>44323</v>
      </c>
      <c r="B169" s="69">
        <v>1779.53</v>
      </c>
      <c r="C169" s="69">
        <v>329.5</v>
      </c>
      <c r="D169" s="69">
        <v>1405.5</v>
      </c>
      <c r="E169" s="69">
        <v>780.2</v>
      </c>
    </row>
    <row r="170" spans="1:5" x14ac:dyDescent="0.35">
      <c r="A170" s="68">
        <v>44322</v>
      </c>
      <c r="B170" s="69">
        <v>1750.52</v>
      </c>
      <c r="C170" s="69">
        <v>325.60000000000002</v>
      </c>
      <c r="D170" s="69">
        <v>1418</v>
      </c>
      <c r="E170" s="69">
        <v>757.2</v>
      </c>
    </row>
    <row r="171" spans="1:5" x14ac:dyDescent="0.35">
      <c r="A171" s="68">
        <v>44321</v>
      </c>
      <c r="B171" s="69">
        <v>1771.03</v>
      </c>
      <c r="C171" s="69">
        <v>347.4</v>
      </c>
      <c r="D171" s="69">
        <v>1399</v>
      </c>
      <c r="E171" s="69">
        <v>743</v>
      </c>
    </row>
    <row r="172" spans="1:5" x14ac:dyDescent="0.35">
      <c r="A172" s="68">
        <v>44320</v>
      </c>
      <c r="B172" s="69">
        <v>1734.58</v>
      </c>
      <c r="C172" s="69">
        <v>338.3</v>
      </c>
      <c r="D172" s="69">
        <v>1369</v>
      </c>
      <c r="E172" s="69">
        <v>751.8</v>
      </c>
    </row>
    <row r="173" spans="1:5" x14ac:dyDescent="0.35">
      <c r="A173" s="68">
        <v>44319</v>
      </c>
      <c r="B173" s="69">
        <v>1769.41</v>
      </c>
      <c r="C173" s="69">
        <v>338.9</v>
      </c>
      <c r="D173" s="69">
        <v>1396</v>
      </c>
      <c r="E173" s="69">
        <v>709.6</v>
      </c>
    </row>
    <row r="174" spans="1:5" x14ac:dyDescent="0.35">
      <c r="A174" s="68">
        <v>44315</v>
      </c>
      <c r="B174" s="69">
        <v>1766.36</v>
      </c>
      <c r="C174" s="69">
        <v>346.6</v>
      </c>
      <c r="D174" s="69">
        <v>1379.5</v>
      </c>
      <c r="E174" s="69">
        <v>702</v>
      </c>
    </row>
    <row r="175" spans="1:5" x14ac:dyDescent="0.35">
      <c r="A175" s="68">
        <v>44314</v>
      </c>
      <c r="B175" s="69">
        <v>1781.11</v>
      </c>
      <c r="C175" s="69">
        <v>346.7</v>
      </c>
      <c r="D175" s="69">
        <v>1379.5</v>
      </c>
      <c r="E175" s="69">
        <v>702</v>
      </c>
    </row>
    <row r="176" spans="1:5" x14ac:dyDescent="0.35">
      <c r="A176" s="68">
        <v>44313</v>
      </c>
      <c r="B176" s="69">
        <v>1788.48</v>
      </c>
      <c r="C176" s="69">
        <v>355.4</v>
      </c>
      <c r="D176" s="69">
        <v>1387.5</v>
      </c>
      <c r="E176" s="69">
        <v>701.2</v>
      </c>
    </row>
    <row r="177" spans="1:5" x14ac:dyDescent="0.35">
      <c r="A177" s="68">
        <v>44312</v>
      </c>
      <c r="B177" s="69">
        <v>1765.21</v>
      </c>
      <c r="C177" s="69">
        <v>349.5</v>
      </c>
      <c r="D177" s="69">
        <v>1299.5</v>
      </c>
      <c r="E177" s="69">
        <v>702.4</v>
      </c>
    </row>
    <row r="178" spans="1:5" x14ac:dyDescent="0.35">
      <c r="A178" s="68">
        <v>44309</v>
      </c>
      <c r="B178" s="69">
        <v>1761.54</v>
      </c>
      <c r="C178" s="69">
        <v>343.8</v>
      </c>
      <c r="D178" s="69">
        <v>1318</v>
      </c>
      <c r="E178" s="69">
        <v>698.8</v>
      </c>
    </row>
    <row r="179" spans="1:5" x14ac:dyDescent="0.35">
      <c r="A179" s="68">
        <v>44308</v>
      </c>
      <c r="B179" s="69">
        <v>1763.85</v>
      </c>
      <c r="C179" s="69">
        <v>346</v>
      </c>
      <c r="D179" s="69">
        <v>1307.5</v>
      </c>
      <c r="E179" s="69">
        <v>703.6</v>
      </c>
    </row>
    <row r="180" spans="1:5" x14ac:dyDescent="0.35">
      <c r="A180" s="68">
        <v>44307</v>
      </c>
      <c r="B180" s="69">
        <v>1724.87</v>
      </c>
      <c r="C180" s="69">
        <v>332.7</v>
      </c>
      <c r="D180" s="69">
        <v>1297</v>
      </c>
      <c r="E180" s="69">
        <v>690</v>
      </c>
    </row>
    <row r="181" spans="1:5" x14ac:dyDescent="0.35">
      <c r="A181" s="68">
        <v>44306</v>
      </c>
      <c r="B181" s="69">
        <v>1705.26</v>
      </c>
      <c r="C181" s="69">
        <v>342</v>
      </c>
      <c r="D181" s="69">
        <v>1302.5</v>
      </c>
      <c r="E181" s="69">
        <v>697.8</v>
      </c>
    </row>
    <row r="182" spans="1:5" x14ac:dyDescent="0.35">
      <c r="A182" s="68">
        <v>44305</v>
      </c>
      <c r="B182" s="69">
        <v>1727.53</v>
      </c>
      <c r="C182" s="69">
        <v>344.4</v>
      </c>
      <c r="D182" s="69">
        <v>1302.5</v>
      </c>
      <c r="E182" s="69">
        <v>706</v>
      </c>
    </row>
    <row r="183" spans="1:5" x14ac:dyDescent="0.35">
      <c r="A183" s="68">
        <v>44302</v>
      </c>
      <c r="B183" s="69">
        <v>1737.89</v>
      </c>
      <c r="C183" s="69">
        <v>339.1</v>
      </c>
      <c r="D183" s="69">
        <v>1310</v>
      </c>
      <c r="E183" s="69">
        <v>713.8</v>
      </c>
    </row>
    <row r="184" spans="1:5" x14ac:dyDescent="0.35">
      <c r="A184" s="68">
        <v>44301</v>
      </c>
      <c r="B184" s="69">
        <v>1719.26</v>
      </c>
      <c r="C184" s="69">
        <v>319.7</v>
      </c>
      <c r="D184" s="69">
        <v>1290</v>
      </c>
      <c r="E184" s="69">
        <v>699.8</v>
      </c>
    </row>
    <row r="185" spans="1:5" x14ac:dyDescent="0.35">
      <c r="A185" s="68">
        <v>44300</v>
      </c>
      <c r="B185" s="69">
        <v>1706.24</v>
      </c>
      <c r="C185" s="69">
        <v>311.2</v>
      </c>
      <c r="D185" s="69">
        <v>1287</v>
      </c>
      <c r="E185" s="69">
        <v>684.8</v>
      </c>
    </row>
    <row r="186" spans="1:5" x14ac:dyDescent="0.35">
      <c r="A186" s="68">
        <v>44299</v>
      </c>
      <c r="B186" s="69">
        <v>1719.58</v>
      </c>
      <c r="C186" s="69">
        <v>315.5</v>
      </c>
      <c r="D186" s="69">
        <v>1297</v>
      </c>
      <c r="E186" s="69">
        <v>687.6</v>
      </c>
    </row>
    <row r="187" spans="1:5" x14ac:dyDescent="0.35">
      <c r="A187" s="68">
        <v>44298</v>
      </c>
      <c r="B187" s="69">
        <v>1703.76</v>
      </c>
      <c r="C187" s="69">
        <v>308.2</v>
      </c>
      <c r="D187" s="69">
        <v>1269.5</v>
      </c>
      <c r="E187" s="69">
        <v>681.8</v>
      </c>
    </row>
    <row r="188" spans="1:5" x14ac:dyDescent="0.35">
      <c r="A188" s="68">
        <v>44295</v>
      </c>
      <c r="B188" s="69">
        <v>1724.42</v>
      </c>
      <c r="C188" s="69">
        <v>312.3</v>
      </c>
      <c r="D188" s="69">
        <v>1269</v>
      </c>
      <c r="E188" s="69">
        <v>688</v>
      </c>
    </row>
    <row r="189" spans="1:5" x14ac:dyDescent="0.35">
      <c r="A189" s="68">
        <v>44294</v>
      </c>
      <c r="B189" s="69">
        <v>1710.22</v>
      </c>
      <c r="C189" s="69">
        <v>308.7</v>
      </c>
      <c r="D189" s="69">
        <v>1259.5</v>
      </c>
      <c r="E189" s="69">
        <v>714.8</v>
      </c>
    </row>
    <row r="190" spans="1:5" x14ac:dyDescent="0.35">
      <c r="A190" s="68">
        <v>44293</v>
      </c>
      <c r="B190" s="69">
        <v>1679.7</v>
      </c>
      <c r="C190" s="69">
        <v>305.39999999999998</v>
      </c>
      <c r="D190" s="69">
        <v>1211</v>
      </c>
      <c r="E190" s="69">
        <v>708.6</v>
      </c>
    </row>
    <row r="191" spans="1:5" x14ac:dyDescent="0.35">
      <c r="A191" s="68">
        <v>44292</v>
      </c>
      <c r="B191" s="69">
        <v>1695.96</v>
      </c>
      <c r="C191" s="69">
        <v>318</v>
      </c>
      <c r="D191" s="69">
        <v>1251.5</v>
      </c>
      <c r="E191" s="69">
        <v>713.8</v>
      </c>
    </row>
    <row r="192" spans="1:5" x14ac:dyDescent="0.35">
      <c r="A192" s="68">
        <v>44286</v>
      </c>
      <c r="B192" s="69">
        <v>1689.8</v>
      </c>
      <c r="C192" s="69">
        <v>297.89999999999998</v>
      </c>
      <c r="D192" s="69">
        <v>1244.5</v>
      </c>
      <c r="E192" s="69">
        <v>679.6</v>
      </c>
    </row>
    <row r="193" spans="1:5" x14ac:dyDescent="0.35">
      <c r="A193" s="68">
        <v>44285</v>
      </c>
      <c r="B193" s="69">
        <v>1665.35</v>
      </c>
      <c r="C193" s="69">
        <v>280.89999999999998</v>
      </c>
      <c r="D193" s="69">
        <v>1213.5</v>
      </c>
      <c r="E193" s="69">
        <v>678.4</v>
      </c>
    </row>
    <row r="194" spans="1:5" x14ac:dyDescent="0.35">
      <c r="A194" s="68">
        <v>44284</v>
      </c>
      <c r="B194" s="69">
        <v>1663.07</v>
      </c>
      <c r="C194" s="69">
        <v>281</v>
      </c>
      <c r="D194" s="69">
        <v>1206</v>
      </c>
      <c r="E194" s="69">
        <v>678.4</v>
      </c>
    </row>
    <row r="195" spans="1:5" x14ac:dyDescent="0.35">
      <c r="A195" s="68">
        <v>44281</v>
      </c>
      <c r="B195" s="69">
        <v>1651.25</v>
      </c>
      <c r="C195" s="69">
        <v>271.3</v>
      </c>
      <c r="D195" s="69">
        <v>1212.5</v>
      </c>
      <c r="E195" s="69">
        <v>666.4</v>
      </c>
    </row>
    <row r="196" spans="1:5" x14ac:dyDescent="0.35">
      <c r="A196" s="68">
        <v>44280</v>
      </c>
      <c r="B196" s="69">
        <v>1620.67</v>
      </c>
      <c r="C196" s="69">
        <v>270</v>
      </c>
      <c r="D196" s="69">
        <v>1170</v>
      </c>
      <c r="E196" s="69">
        <v>655.8</v>
      </c>
    </row>
    <row r="197" spans="1:5" x14ac:dyDescent="0.35">
      <c r="A197" s="68">
        <v>44279</v>
      </c>
      <c r="B197" s="69">
        <v>1619.52</v>
      </c>
      <c r="C197" s="69">
        <v>282.3</v>
      </c>
      <c r="D197" s="69">
        <v>1156.5</v>
      </c>
      <c r="E197" s="69">
        <v>651</v>
      </c>
    </row>
    <row r="198" spans="1:5" x14ac:dyDescent="0.35">
      <c r="A198" s="68">
        <v>44278</v>
      </c>
      <c r="B198" s="69">
        <v>1640.14</v>
      </c>
      <c r="C198" s="69">
        <v>285.8</v>
      </c>
      <c r="D198" s="69">
        <v>1169</v>
      </c>
      <c r="E198" s="69">
        <v>662.8</v>
      </c>
    </row>
    <row r="199" spans="1:5" x14ac:dyDescent="0.35">
      <c r="A199" s="68">
        <v>44277</v>
      </c>
      <c r="B199" s="69">
        <v>1649.25</v>
      </c>
      <c r="C199" s="69">
        <v>277.10000000000002</v>
      </c>
      <c r="D199" s="69">
        <v>1181</v>
      </c>
      <c r="E199" s="69">
        <v>670.6</v>
      </c>
    </row>
    <row r="200" spans="1:5" x14ac:dyDescent="0.35">
      <c r="A200" s="68">
        <v>44274</v>
      </c>
      <c r="B200" s="69">
        <v>1637.03</v>
      </c>
      <c r="C200" s="69">
        <v>273.10000000000002</v>
      </c>
      <c r="D200" s="69">
        <v>1177</v>
      </c>
      <c r="E200" s="69">
        <v>678.2</v>
      </c>
    </row>
    <row r="201" spans="1:5" x14ac:dyDescent="0.35">
      <c r="A201" s="68">
        <v>44273</v>
      </c>
      <c r="B201" s="69">
        <v>1630.6</v>
      </c>
      <c r="C201" s="69">
        <v>270.5</v>
      </c>
      <c r="D201" s="69">
        <v>1184.5</v>
      </c>
      <c r="E201" s="69">
        <v>687.6</v>
      </c>
    </row>
    <row r="202" spans="1:5" x14ac:dyDescent="0.35">
      <c r="A202" s="68">
        <v>44272</v>
      </c>
      <c r="B202" s="69">
        <v>1623.06</v>
      </c>
      <c r="C202" s="69">
        <v>270</v>
      </c>
      <c r="D202" s="69">
        <v>1160.5</v>
      </c>
      <c r="E202" s="69">
        <v>660.4</v>
      </c>
    </row>
    <row r="203" spans="1:5" x14ac:dyDescent="0.35">
      <c r="A203" s="68">
        <v>44271</v>
      </c>
      <c r="B203" s="69">
        <v>1655.74</v>
      </c>
      <c r="C203" s="69">
        <v>281.2</v>
      </c>
      <c r="D203" s="69">
        <v>1171.5</v>
      </c>
      <c r="E203" s="69">
        <v>674</v>
      </c>
    </row>
    <row r="204" spans="1:5" x14ac:dyDescent="0.35">
      <c r="A204" s="68">
        <v>44270</v>
      </c>
      <c r="B204" s="69">
        <v>1636.08</v>
      </c>
      <c r="C204" s="69">
        <v>277.2</v>
      </c>
      <c r="D204" s="69">
        <v>1158.5</v>
      </c>
      <c r="E204" s="69">
        <v>650.4</v>
      </c>
    </row>
    <row r="205" spans="1:5" x14ac:dyDescent="0.35">
      <c r="A205" s="68">
        <v>44267</v>
      </c>
      <c r="B205" s="69">
        <v>1624.13</v>
      </c>
      <c r="C205" s="69">
        <v>274.10000000000002</v>
      </c>
      <c r="D205" s="69">
        <v>1155</v>
      </c>
      <c r="E205" s="69">
        <v>653.79999999999995</v>
      </c>
    </row>
    <row r="206" spans="1:5" x14ac:dyDescent="0.35">
      <c r="A206" s="68">
        <v>44266</v>
      </c>
      <c r="B206" s="69">
        <v>1642.26</v>
      </c>
      <c r="C206" s="69">
        <v>285.39999999999998</v>
      </c>
      <c r="D206" s="69">
        <v>1170.5</v>
      </c>
      <c r="E206" s="69">
        <v>669.2</v>
      </c>
    </row>
    <row r="207" spans="1:5" x14ac:dyDescent="0.35">
      <c r="A207" s="68">
        <v>44265</v>
      </c>
      <c r="B207" s="69">
        <v>1621.94</v>
      </c>
      <c r="C207" s="69">
        <v>275.89999999999998</v>
      </c>
      <c r="D207" s="69">
        <v>1162</v>
      </c>
      <c r="E207" s="69">
        <v>646.20000000000005</v>
      </c>
    </row>
    <row r="208" spans="1:5" x14ac:dyDescent="0.35">
      <c r="A208" s="68">
        <v>44264</v>
      </c>
      <c r="B208" s="69">
        <v>1607.33</v>
      </c>
      <c r="C208" s="69">
        <v>268.5</v>
      </c>
      <c r="D208" s="69">
        <v>1152</v>
      </c>
      <c r="E208" s="69">
        <v>646</v>
      </c>
    </row>
    <row r="209" spans="1:5" x14ac:dyDescent="0.35">
      <c r="A209" s="68">
        <v>44263</v>
      </c>
      <c r="B209" s="69">
        <v>1556.4</v>
      </c>
      <c r="C209" s="69">
        <v>256.5</v>
      </c>
      <c r="D209" s="69">
        <v>1112.5</v>
      </c>
      <c r="E209" s="69">
        <v>602.4</v>
      </c>
    </row>
    <row r="210" spans="1:5" x14ac:dyDescent="0.35">
      <c r="A210" s="68">
        <v>44260</v>
      </c>
      <c r="B210" s="69">
        <v>1538.82</v>
      </c>
      <c r="C210" s="69">
        <v>255.9</v>
      </c>
      <c r="D210" s="69">
        <v>1105</v>
      </c>
      <c r="E210" s="69">
        <v>604</v>
      </c>
    </row>
    <row r="211" spans="1:5" x14ac:dyDescent="0.35">
      <c r="A211" s="68">
        <v>44259</v>
      </c>
      <c r="B211" s="69">
        <v>1560.01</v>
      </c>
      <c r="C211" s="69">
        <v>260.89999999999998</v>
      </c>
      <c r="D211" s="69">
        <v>1121.5</v>
      </c>
      <c r="E211" s="69">
        <v>592</v>
      </c>
    </row>
    <row r="212" spans="1:5" x14ac:dyDescent="0.35">
      <c r="A212" s="68">
        <v>44258</v>
      </c>
      <c r="B212" s="69">
        <v>1580.93</v>
      </c>
      <c r="C212" s="69">
        <v>266.60000000000002</v>
      </c>
      <c r="D212" s="69">
        <v>1141</v>
      </c>
      <c r="E212" s="69">
        <v>599</v>
      </c>
    </row>
    <row r="213" spans="1:5" x14ac:dyDescent="0.35">
      <c r="A213" s="68">
        <v>44257</v>
      </c>
      <c r="B213" s="69">
        <v>1620.93</v>
      </c>
      <c r="C213" s="69">
        <v>282.8</v>
      </c>
      <c r="D213" s="69">
        <v>1143.5</v>
      </c>
      <c r="E213" s="69">
        <v>602.6</v>
      </c>
    </row>
    <row r="214" spans="1:5" x14ac:dyDescent="0.35">
      <c r="A214" s="68">
        <v>44256</v>
      </c>
      <c r="B214" s="69">
        <v>1633.01</v>
      </c>
      <c r="C214" s="69">
        <v>287.10000000000002</v>
      </c>
      <c r="D214" s="69">
        <v>1143</v>
      </c>
      <c r="E214" s="69">
        <v>618.20000000000005</v>
      </c>
    </row>
    <row r="215" spans="1:5" x14ac:dyDescent="0.35">
      <c r="A215" s="68">
        <v>44253</v>
      </c>
      <c r="B215" s="69">
        <v>1606.86</v>
      </c>
      <c r="C215" s="69">
        <v>285.39999999999998</v>
      </c>
      <c r="D215" s="69">
        <v>1132</v>
      </c>
      <c r="E215" s="69">
        <v>599.6</v>
      </c>
    </row>
    <row r="216" spans="1:5" x14ac:dyDescent="0.35">
      <c r="A216" s="68">
        <v>44252</v>
      </c>
      <c r="B216" s="69">
        <v>1627.61</v>
      </c>
      <c r="C216" s="69">
        <v>288.2</v>
      </c>
      <c r="D216" s="69">
        <v>1124.5</v>
      </c>
      <c r="E216" s="69">
        <v>614.4</v>
      </c>
    </row>
    <row r="217" spans="1:5" x14ac:dyDescent="0.35">
      <c r="A217" s="68">
        <v>44251</v>
      </c>
      <c r="B217" s="69">
        <v>1609.75</v>
      </c>
      <c r="C217" s="69">
        <v>273.89999999999998</v>
      </c>
      <c r="D217" s="69">
        <v>1109.5</v>
      </c>
      <c r="E217" s="69">
        <v>623.4</v>
      </c>
    </row>
    <row r="218" spans="1:5" x14ac:dyDescent="0.35">
      <c r="A218" s="68">
        <v>44250</v>
      </c>
      <c r="B218" s="69">
        <v>1615.97</v>
      </c>
      <c r="C218" s="69">
        <v>275.60000000000002</v>
      </c>
      <c r="D218" s="69">
        <v>1101.5</v>
      </c>
      <c r="E218" s="69">
        <v>613</v>
      </c>
    </row>
    <row r="219" spans="1:5" x14ac:dyDescent="0.35">
      <c r="A219" s="68">
        <v>44249</v>
      </c>
      <c r="B219" s="69">
        <v>1645.22</v>
      </c>
      <c r="C219" s="69">
        <v>286.5</v>
      </c>
      <c r="D219" s="69">
        <v>1146</v>
      </c>
      <c r="E219" s="69">
        <v>612.20000000000005</v>
      </c>
    </row>
    <row r="220" spans="1:5" x14ac:dyDescent="0.35">
      <c r="A220" s="68">
        <v>44246</v>
      </c>
      <c r="B220" s="69">
        <v>1676.75</v>
      </c>
      <c r="C220" s="69">
        <v>299.89999999999998</v>
      </c>
      <c r="D220" s="69">
        <v>1135</v>
      </c>
      <c r="E220" s="69">
        <v>639.6</v>
      </c>
    </row>
    <row r="221" spans="1:5" x14ac:dyDescent="0.35">
      <c r="A221" s="68">
        <v>44245</v>
      </c>
      <c r="B221" s="69">
        <v>1678.12</v>
      </c>
      <c r="C221" s="69">
        <v>301.10000000000002</v>
      </c>
      <c r="D221" s="69">
        <v>1128.5</v>
      </c>
      <c r="E221" s="69">
        <v>615.79999999999995</v>
      </c>
    </row>
    <row r="222" spans="1:5" x14ac:dyDescent="0.35">
      <c r="A222" s="68">
        <v>44244</v>
      </c>
      <c r="B222" s="69">
        <v>1701.43</v>
      </c>
      <c r="C222" s="69">
        <v>309.5</v>
      </c>
      <c r="D222" s="69">
        <v>1129</v>
      </c>
      <c r="E222" s="69">
        <v>611.4</v>
      </c>
    </row>
    <row r="223" spans="1:5" x14ac:dyDescent="0.35">
      <c r="A223" s="68">
        <v>44243</v>
      </c>
      <c r="B223" s="69">
        <v>1711.93</v>
      </c>
      <c r="C223" s="69">
        <v>320.8</v>
      </c>
      <c r="D223" s="69">
        <v>1133</v>
      </c>
      <c r="E223" s="69">
        <v>619.79999999999995</v>
      </c>
    </row>
    <row r="224" spans="1:5" x14ac:dyDescent="0.35">
      <c r="A224" s="68">
        <v>44242</v>
      </c>
      <c r="B224" s="69">
        <v>1710.28</v>
      </c>
      <c r="C224" s="69">
        <v>328.2</v>
      </c>
      <c r="D224" s="69">
        <v>1115</v>
      </c>
      <c r="E224" s="69">
        <v>626.20000000000005</v>
      </c>
    </row>
    <row r="225" spans="1:5" x14ac:dyDescent="0.35">
      <c r="A225" s="68">
        <v>44239</v>
      </c>
      <c r="B225" s="69">
        <v>1696</v>
      </c>
      <c r="C225" s="69">
        <v>330.3</v>
      </c>
      <c r="D225" s="69">
        <v>1121</v>
      </c>
      <c r="E225" s="69">
        <v>612.4</v>
      </c>
    </row>
    <row r="226" spans="1:5" x14ac:dyDescent="0.35">
      <c r="A226" s="68">
        <v>44238</v>
      </c>
      <c r="B226" s="69">
        <v>1672.01</v>
      </c>
      <c r="C226" s="69">
        <v>319.60000000000002</v>
      </c>
      <c r="D226" s="69">
        <v>1063</v>
      </c>
      <c r="E226" s="69">
        <v>623.20000000000005</v>
      </c>
    </row>
    <row r="227" spans="1:5" x14ac:dyDescent="0.35">
      <c r="A227" s="68">
        <v>44237</v>
      </c>
      <c r="B227" s="69">
        <v>1631.47</v>
      </c>
      <c r="C227" s="69">
        <v>315</v>
      </c>
      <c r="D227" s="69">
        <v>1025</v>
      </c>
      <c r="E227" s="69">
        <v>598.20000000000005</v>
      </c>
    </row>
    <row r="228" spans="1:5" x14ac:dyDescent="0.35">
      <c r="A228" s="68">
        <v>44236</v>
      </c>
      <c r="B228" s="69">
        <v>1660.03</v>
      </c>
      <c r="C228" s="69">
        <v>323.7</v>
      </c>
      <c r="D228" s="69">
        <v>1033</v>
      </c>
      <c r="E228" s="69">
        <v>616</v>
      </c>
    </row>
    <row r="229" spans="1:5" x14ac:dyDescent="0.35">
      <c r="A229" s="68">
        <v>44235</v>
      </c>
      <c r="B229" s="69">
        <v>1672.76</v>
      </c>
      <c r="C229" s="69">
        <v>324.8</v>
      </c>
      <c r="D229" s="69">
        <v>1030</v>
      </c>
      <c r="E229" s="69">
        <v>647</v>
      </c>
    </row>
    <row r="230" spans="1:5" x14ac:dyDescent="0.35">
      <c r="A230" s="68">
        <v>44232</v>
      </c>
      <c r="B230" s="69">
        <v>1679.4</v>
      </c>
      <c r="C230" s="69">
        <v>330</v>
      </c>
      <c r="D230" s="69">
        <v>1015</v>
      </c>
      <c r="E230" s="69">
        <v>627</v>
      </c>
    </row>
    <row r="231" spans="1:5" x14ac:dyDescent="0.35">
      <c r="A231" s="68">
        <v>44231</v>
      </c>
      <c r="B231" s="69">
        <v>1665.23</v>
      </c>
      <c r="C231" s="69">
        <v>316.10000000000002</v>
      </c>
      <c r="D231" s="69">
        <v>1012.5</v>
      </c>
      <c r="E231" s="69">
        <v>586.6</v>
      </c>
    </row>
    <row r="232" spans="1:5" x14ac:dyDescent="0.35">
      <c r="A232" s="68">
        <v>44230</v>
      </c>
      <c r="B232" s="69">
        <v>1675.26</v>
      </c>
      <c r="C232" s="69">
        <v>310</v>
      </c>
      <c r="D232" s="69">
        <v>1007</v>
      </c>
      <c r="E232" s="69">
        <v>617.6</v>
      </c>
    </row>
    <row r="233" spans="1:5" x14ac:dyDescent="0.35">
      <c r="A233" s="68">
        <v>44229</v>
      </c>
      <c r="B233" s="69">
        <v>1665.37</v>
      </c>
      <c r="C233" s="69">
        <v>304.3</v>
      </c>
      <c r="D233" s="69">
        <v>1000</v>
      </c>
      <c r="E233" s="69">
        <v>605</v>
      </c>
    </row>
    <row r="234" spans="1:5" x14ac:dyDescent="0.35">
      <c r="A234" s="68">
        <v>44228</v>
      </c>
      <c r="B234" s="69">
        <v>1639.48</v>
      </c>
      <c r="C234" s="69">
        <v>300.89999999999998</v>
      </c>
      <c r="D234" s="69">
        <v>980.6</v>
      </c>
      <c r="E234" s="69">
        <v>591.20000000000005</v>
      </c>
    </row>
    <row r="235" spans="1:5" x14ac:dyDescent="0.35">
      <c r="A235" s="68">
        <v>44225</v>
      </c>
      <c r="B235" s="69">
        <v>1612.51</v>
      </c>
      <c r="C235" s="69">
        <v>290.5</v>
      </c>
      <c r="D235" s="69">
        <v>959.6</v>
      </c>
      <c r="E235" s="69">
        <v>593.20000000000005</v>
      </c>
    </row>
    <row r="236" spans="1:5" x14ac:dyDescent="0.35">
      <c r="A236" s="68">
        <v>44224</v>
      </c>
      <c r="B236" s="69">
        <v>1644.17</v>
      </c>
      <c r="C236" s="69">
        <v>312.8</v>
      </c>
      <c r="D236" s="69">
        <v>962.2</v>
      </c>
      <c r="E236" s="69">
        <v>608.79999999999995</v>
      </c>
    </row>
    <row r="237" spans="1:5" x14ac:dyDescent="0.35">
      <c r="A237" s="68">
        <v>44223</v>
      </c>
      <c r="B237" s="69">
        <v>1628.07</v>
      </c>
      <c r="C237" s="69">
        <v>301</v>
      </c>
      <c r="D237" s="69">
        <v>963.4</v>
      </c>
      <c r="E237" s="69">
        <v>590.4</v>
      </c>
    </row>
    <row r="238" spans="1:5" x14ac:dyDescent="0.35">
      <c r="A238" s="68">
        <v>44222</v>
      </c>
      <c r="B238" s="69">
        <v>1667.63</v>
      </c>
      <c r="C238" s="69">
        <v>243.5</v>
      </c>
      <c r="D238" s="69">
        <v>988</v>
      </c>
      <c r="E238" s="69">
        <v>620</v>
      </c>
    </row>
    <row r="239" spans="1:5" x14ac:dyDescent="0.35">
      <c r="A239" s="68">
        <v>44221</v>
      </c>
      <c r="B239" s="69">
        <v>1688.72</v>
      </c>
      <c r="C239" s="69">
        <v>248.5</v>
      </c>
      <c r="D239" s="69">
        <v>982.4</v>
      </c>
      <c r="E239" s="69">
        <v>626.6</v>
      </c>
    </row>
    <row r="240" spans="1:5" x14ac:dyDescent="0.35">
      <c r="A240" s="68">
        <v>44218</v>
      </c>
      <c r="B240" s="69">
        <v>1685.72</v>
      </c>
      <c r="C240" s="69">
        <v>238.9</v>
      </c>
      <c r="D240" s="69">
        <v>980.8</v>
      </c>
      <c r="E240" s="69">
        <v>630</v>
      </c>
    </row>
    <row r="241" spans="1:5" x14ac:dyDescent="0.35">
      <c r="A241" s="68">
        <v>44217</v>
      </c>
      <c r="B241" s="69">
        <v>1691.06</v>
      </c>
      <c r="C241" s="69">
        <v>239.1</v>
      </c>
      <c r="D241" s="69">
        <v>984.4</v>
      </c>
      <c r="E241" s="69">
        <v>624</v>
      </c>
    </row>
    <row r="242" spans="1:5" x14ac:dyDescent="0.35">
      <c r="A242" s="68">
        <v>44216</v>
      </c>
      <c r="B242" s="69">
        <v>1689.91</v>
      </c>
      <c r="C242" s="69">
        <v>253.3</v>
      </c>
      <c r="D242" s="69">
        <v>988</v>
      </c>
      <c r="E242" s="69">
        <v>618.79999999999995</v>
      </c>
    </row>
    <row r="243" spans="1:5" x14ac:dyDescent="0.35">
      <c r="A243" s="68">
        <v>44215</v>
      </c>
      <c r="B243" s="69">
        <v>1686.82</v>
      </c>
      <c r="C243" s="69">
        <v>262.8</v>
      </c>
      <c r="D243" s="69">
        <v>977.6</v>
      </c>
      <c r="E243" s="69">
        <v>612.20000000000005</v>
      </c>
    </row>
    <row r="244" spans="1:5" x14ac:dyDescent="0.35">
      <c r="A244" s="68">
        <v>44214</v>
      </c>
      <c r="B244" s="69">
        <v>1667.86</v>
      </c>
      <c r="C244" s="69">
        <v>255.2</v>
      </c>
      <c r="D244" s="69">
        <v>993.2</v>
      </c>
      <c r="E244" s="69">
        <v>615.6</v>
      </c>
    </row>
    <row r="245" spans="1:5" x14ac:dyDescent="0.35">
      <c r="A245" s="68">
        <v>44211</v>
      </c>
      <c r="B245" s="69">
        <v>1657.63</v>
      </c>
      <c r="C245" s="69">
        <v>259.60000000000002</v>
      </c>
      <c r="D245" s="69">
        <v>983</v>
      </c>
      <c r="E245" s="69">
        <v>613</v>
      </c>
    </row>
    <row r="246" spans="1:5" x14ac:dyDescent="0.35">
      <c r="A246" s="68">
        <v>44210</v>
      </c>
      <c r="B246" s="69">
        <v>1676.51</v>
      </c>
      <c r="C246" s="69">
        <v>248.7</v>
      </c>
      <c r="D246" s="69">
        <v>1000.5</v>
      </c>
      <c r="E246" s="69">
        <v>616.20000000000005</v>
      </c>
    </row>
    <row r="247" spans="1:5" x14ac:dyDescent="0.35">
      <c r="A247" s="68">
        <v>44209</v>
      </c>
      <c r="B247" s="69">
        <v>1671.63</v>
      </c>
      <c r="C247" s="69">
        <v>241.6</v>
      </c>
      <c r="D247" s="69">
        <v>1001</v>
      </c>
      <c r="E247" s="69">
        <v>608.6</v>
      </c>
    </row>
    <row r="248" spans="1:5" x14ac:dyDescent="0.35">
      <c r="A248" s="68">
        <v>44208</v>
      </c>
      <c r="B248" s="69">
        <v>1664.55</v>
      </c>
      <c r="C248" s="69">
        <v>238.9</v>
      </c>
      <c r="D248" s="69">
        <v>998.8</v>
      </c>
      <c r="E248" s="69">
        <v>610.6</v>
      </c>
    </row>
    <row r="249" spans="1:5" x14ac:dyDescent="0.35">
      <c r="A249" s="68">
        <v>44207</v>
      </c>
      <c r="B249" s="69">
        <v>1690.54</v>
      </c>
      <c r="C249" s="69">
        <v>244.1</v>
      </c>
      <c r="D249" s="69">
        <v>1006.5</v>
      </c>
      <c r="E249" s="69">
        <v>640.6</v>
      </c>
    </row>
    <row r="250" spans="1:5" x14ac:dyDescent="0.35">
      <c r="A250" s="68">
        <v>44204</v>
      </c>
      <c r="B250" s="69">
        <v>1706.57</v>
      </c>
      <c r="C250" s="69">
        <v>246.5</v>
      </c>
      <c r="D250" s="69">
        <v>1009</v>
      </c>
      <c r="E250" s="69">
        <v>637.79999999999995</v>
      </c>
    </row>
    <row r="251" spans="1:5" x14ac:dyDescent="0.35">
      <c r="A251" s="68">
        <v>44203</v>
      </c>
      <c r="B251" s="69">
        <v>1691.89</v>
      </c>
      <c r="C251" s="69">
        <v>241.9</v>
      </c>
      <c r="D251" s="69">
        <v>996.6</v>
      </c>
      <c r="E251" s="69">
        <v>632.20000000000005</v>
      </c>
    </row>
    <row r="252" spans="1:5" x14ac:dyDescent="0.35">
      <c r="A252" s="68">
        <v>44202</v>
      </c>
      <c r="B252" s="69">
        <v>1673.52</v>
      </c>
      <c r="C252" s="69">
        <v>244.2</v>
      </c>
      <c r="D252" s="69">
        <v>1004</v>
      </c>
      <c r="E252" s="69">
        <v>630</v>
      </c>
    </row>
    <row r="253" spans="1:5" x14ac:dyDescent="0.35">
      <c r="A253" s="68">
        <v>44201</v>
      </c>
      <c r="B253" s="69">
        <v>1680.59</v>
      </c>
      <c r="C253" s="69">
        <v>244.8</v>
      </c>
      <c r="D253" s="69">
        <v>1021</v>
      </c>
      <c r="E253" s="69">
        <v>630.79999999999995</v>
      </c>
    </row>
    <row r="254" spans="1:5" x14ac:dyDescent="0.35">
      <c r="A254" s="68">
        <v>44200</v>
      </c>
      <c r="B254" s="69">
        <v>1701.55</v>
      </c>
      <c r="C254" s="69">
        <v>252.1</v>
      </c>
      <c r="D254" s="69">
        <v>1063.5</v>
      </c>
      <c r="E254" s="69">
        <v>645</v>
      </c>
    </row>
    <row r="255" spans="1:5" x14ac:dyDescent="0.35">
      <c r="A255" s="68">
        <v>44195</v>
      </c>
      <c r="B255" s="69">
        <v>1676.67</v>
      </c>
      <c r="C255" s="69">
        <v>263.2</v>
      </c>
      <c r="D255" s="69">
        <v>1020</v>
      </c>
      <c r="E255" s="69">
        <v>681</v>
      </c>
    </row>
    <row r="256" spans="1:5" x14ac:dyDescent="0.35">
      <c r="A256" s="68">
        <v>44194</v>
      </c>
      <c r="B256" s="69">
        <v>1688.22</v>
      </c>
      <c r="C256" s="69">
        <v>262.10000000000002</v>
      </c>
      <c r="D256" s="69">
        <v>1033</v>
      </c>
      <c r="E256" s="69">
        <v>658.2</v>
      </c>
    </row>
    <row r="257" spans="1:5" x14ac:dyDescent="0.35">
      <c r="A257" s="68">
        <v>44193</v>
      </c>
      <c r="B257" s="69">
        <v>1682.93</v>
      </c>
      <c r="C257" s="69">
        <v>263.89999999999998</v>
      </c>
      <c r="D257" s="69">
        <v>1023</v>
      </c>
      <c r="E257" s="69">
        <v>652.20000000000005</v>
      </c>
    </row>
    <row r="258" spans="1:5" x14ac:dyDescent="0.35">
      <c r="A258" s="68">
        <v>44188</v>
      </c>
      <c r="B258" s="69">
        <v>1649.42</v>
      </c>
      <c r="C258" s="69">
        <v>253.2</v>
      </c>
      <c r="D258" s="69">
        <v>1015.5</v>
      </c>
      <c r="E258" s="69">
        <v>658.2</v>
      </c>
    </row>
    <row r="259" spans="1:5" x14ac:dyDescent="0.35">
      <c r="A259" s="68">
        <v>44187</v>
      </c>
      <c r="B259" s="69">
        <v>1654.2</v>
      </c>
      <c r="C259" s="69">
        <v>248.2</v>
      </c>
      <c r="D259" s="69">
        <v>1025</v>
      </c>
      <c r="E259" s="69">
        <v>651.6</v>
      </c>
    </row>
    <row r="260" spans="1:5" x14ac:dyDescent="0.35">
      <c r="A260" s="68">
        <v>44186</v>
      </c>
      <c r="B260" s="69">
        <v>1634.76</v>
      </c>
      <c r="C260" s="69">
        <v>237.3</v>
      </c>
      <c r="D260" s="69">
        <v>1012</v>
      </c>
      <c r="E260" s="69">
        <v>645.4</v>
      </c>
    </row>
    <row r="261" spans="1:5" x14ac:dyDescent="0.35">
      <c r="A261" s="68">
        <v>44183</v>
      </c>
      <c r="B261" s="69">
        <v>1643.84</v>
      </c>
      <c r="C261" s="69">
        <v>224.6</v>
      </c>
      <c r="D261" s="69">
        <v>1028</v>
      </c>
      <c r="E261" s="69">
        <v>653</v>
      </c>
    </row>
    <row r="262" spans="1:5" x14ac:dyDescent="0.35">
      <c r="A262" s="68">
        <v>44182</v>
      </c>
      <c r="B262" s="69">
        <v>1618.41</v>
      </c>
      <c r="C262" s="69">
        <v>217.7</v>
      </c>
      <c r="D262" s="69">
        <v>1002</v>
      </c>
      <c r="E262" s="69">
        <v>627.4</v>
      </c>
    </row>
    <row r="263" spans="1:5" x14ac:dyDescent="0.35">
      <c r="A263" s="68">
        <v>44181</v>
      </c>
      <c r="B263" s="69">
        <v>1612.62</v>
      </c>
      <c r="C263" s="69">
        <v>219.3</v>
      </c>
      <c r="D263" s="69">
        <v>993.6</v>
      </c>
      <c r="E263" s="69">
        <v>611.79999999999995</v>
      </c>
    </row>
    <row r="264" spans="1:5" x14ac:dyDescent="0.35">
      <c r="A264" s="68">
        <v>44180</v>
      </c>
      <c r="B264" s="69">
        <v>1595.31</v>
      </c>
      <c r="C264" s="69">
        <v>216.4</v>
      </c>
      <c r="D264" s="69">
        <v>982.4</v>
      </c>
      <c r="E264" s="69">
        <v>610</v>
      </c>
    </row>
    <row r="265" spans="1:5" x14ac:dyDescent="0.35">
      <c r="A265" s="68">
        <v>44179</v>
      </c>
      <c r="B265" s="69">
        <v>1600.27</v>
      </c>
      <c r="C265" s="69">
        <v>213</v>
      </c>
      <c r="D265" s="69">
        <v>980</v>
      </c>
      <c r="E265" s="69">
        <v>618.4</v>
      </c>
    </row>
    <row r="266" spans="1:5" x14ac:dyDescent="0.35">
      <c r="A266" s="68">
        <v>44176</v>
      </c>
      <c r="B266" s="69">
        <v>1581.97</v>
      </c>
      <c r="C266" s="69">
        <v>207.4</v>
      </c>
      <c r="D266" s="69">
        <v>981</v>
      </c>
      <c r="E266" s="69">
        <v>600</v>
      </c>
    </row>
    <row r="267" spans="1:5" x14ac:dyDescent="0.35">
      <c r="A267" s="68">
        <v>44175</v>
      </c>
      <c r="B267" s="69">
        <v>1576.91</v>
      </c>
      <c r="C267" s="69">
        <v>206.2</v>
      </c>
      <c r="D267" s="69">
        <v>986</v>
      </c>
      <c r="E267" s="69">
        <v>615.20000000000005</v>
      </c>
    </row>
    <row r="268" spans="1:5" x14ac:dyDescent="0.35">
      <c r="A268" s="68">
        <v>44174</v>
      </c>
      <c r="B268" s="69">
        <v>1588.94</v>
      </c>
      <c r="C268" s="69">
        <v>206.1</v>
      </c>
      <c r="D268" s="69">
        <v>1003</v>
      </c>
      <c r="E268" s="69">
        <v>635.4</v>
      </c>
    </row>
    <row r="269" spans="1:5" x14ac:dyDescent="0.35">
      <c r="A269" s="68">
        <v>44173</v>
      </c>
      <c r="B269" s="69">
        <v>1579.64</v>
      </c>
      <c r="C269" s="69">
        <v>204.3</v>
      </c>
      <c r="D269" s="69">
        <v>1007.5</v>
      </c>
      <c r="E269" s="69">
        <v>611</v>
      </c>
    </row>
    <row r="270" spans="1:5" x14ac:dyDescent="0.35">
      <c r="A270" s="68">
        <v>44172</v>
      </c>
      <c r="B270" s="69">
        <v>1563.56</v>
      </c>
      <c r="C270" s="69">
        <v>190</v>
      </c>
      <c r="D270" s="69">
        <v>991</v>
      </c>
      <c r="E270" s="69">
        <v>624.6</v>
      </c>
    </row>
    <row r="271" spans="1:5" x14ac:dyDescent="0.35">
      <c r="A271" s="68">
        <v>44169</v>
      </c>
      <c r="B271" s="69">
        <v>1554.98</v>
      </c>
      <c r="C271" s="69">
        <v>188.8</v>
      </c>
      <c r="D271" s="69">
        <v>991.4</v>
      </c>
      <c r="E271" s="69">
        <v>606.4</v>
      </c>
    </row>
    <row r="272" spans="1:5" x14ac:dyDescent="0.35">
      <c r="A272" s="68">
        <v>44168</v>
      </c>
      <c r="B272" s="69">
        <v>1554.04</v>
      </c>
      <c r="C272" s="69">
        <v>195.45</v>
      </c>
      <c r="D272" s="69">
        <v>982.4</v>
      </c>
      <c r="E272" s="69">
        <v>627.6</v>
      </c>
    </row>
    <row r="273" spans="1:5" x14ac:dyDescent="0.35">
      <c r="A273" s="68">
        <v>44167</v>
      </c>
      <c r="B273" s="69">
        <v>1575.69</v>
      </c>
      <c r="C273" s="69">
        <v>202</v>
      </c>
      <c r="D273" s="69">
        <v>998.4</v>
      </c>
      <c r="E273" s="69">
        <v>625</v>
      </c>
    </row>
    <row r="274" spans="1:5" x14ac:dyDescent="0.35">
      <c r="A274" s="68">
        <v>44166</v>
      </c>
      <c r="B274" s="69">
        <v>1581.62</v>
      </c>
      <c r="C274" s="69">
        <v>203.8</v>
      </c>
      <c r="D274" s="69">
        <v>995.2</v>
      </c>
      <c r="E274" s="69">
        <v>625.20000000000005</v>
      </c>
    </row>
    <row r="275" spans="1:5" x14ac:dyDescent="0.35">
      <c r="A275" s="68">
        <v>44165</v>
      </c>
      <c r="B275" s="69">
        <v>1596.78</v>
      </c>
      <c r="C275" s="69">
        <v>209.1</v>
      </c>
      <c r="D275" s="69">
        <v>984.6</v>
      </c>
      <c r="E275" s="69">
        <v>625</v>
      </c>
    </row>
    <row r="276" spans="1:5" x14ac:dyDescent="0.35">
      <c r="A276" s="68">
        <v>44162</v>
      </c>
      <c r="B276" s="69">
        <v>1593.18</v>
      </c>
      <c r="C276" s="69">
        <v>201.5</v>
      </c>
      <c r="D276" s="69">
        <v>1020.5</v>
      </c>
      <c r="E276" s="69">
        <v>649.20000000000005</v>
      </c>
    </row>
    <row r="277" spans="1:5" x14ac:dyDescent="0.35">
      <c r="A277" s="68">
        <v>44161</v>
      </c>
      <c r="B277" s="69">
        <v>1572.36</v>
      </c>
      <c r="C277" s="69">
        <v>197.55</v>
      </c>
      <c r="D277" s="69">
        <v>1030</v>
      </c>
      <c r="E277" s="69">
        <v>645.4</v>
      </c>
    </row>
    <row r="278" spans="1:5" x14ac:dyDescent="0.35">
      <c r="A278" s="68">
        <v>44160</v>
      </c>
      <c r="B278" s="69">
        <v>1562.86</v>
      </c>
      <c r="C278" s="69">
        <v>193.35</v>
      </c>
      <c r="D278" s="69">
        <v>1019</v>
      </c>
      <c r="E278" s="69">
        <v>642.79999999999995</v>
      </c>
    </row>
    <row r="279" spans="1:5" x14ac:dyDescent="0.35">
      <c r="A279" s="68">
        <v>44159</v>
      </c>
      <c r="B279" s="69">
        <v>1558.89</v>
      </c>
      <c r="C279" s="69">
        <v>198.8</v>
      </c>
      <c r="D279" s="69">
        <v>1023</v>
      </c>
      <c r="E279" s="69">
        <v>623.20000000000005</v>
      </c>
    </row>
    <row r="280" spans="1:5" x14ac:dyDescent="0.35">
      <c r="A280" s="68">
        <v>44158</v>
      </c>
      <c r="B280" s="69">
        <v>1582.06</v>
      </c>
      <c r="C280" s="69">
        <v>198.4</v>
      </c>
      <c r="D280" s="69">
        <v>1026</v>
      </c>
      <c r="E280" s="69">
        <v>613.79999999999995</v>
      </c>
    </row>
    <row r="281" spans="1:5" x14ac:dyDescent="0.35">
      <c r="A281" s="68">
        <v>44155</v>
      </c>
      <c r="B281" s="69">
        <v>1595.77</v>
      </c>
      <c r="C281" s="69">
        <v>203</v>
      </c>
      <c r="D281" s="69">
        <v>1029</v>
      </c>
      <c r="E281" s="69">
        <v>605.4</v>
      </c>
    </row>
    <row r="282" spans="1:5" x14ac:dyDescent="0.35">
      <c r="A282" s="68">
        <v>44154</v>
      </c>
      <c r="B282" s="69">
        <v>1569.97</v>
      </c>
      <c r="C282" s="69">
        <v>199</v>
      </c>
      <c r="D282" s="69">
        <v>1005</v>
      </c>
      <c r="E282" s="69">
        <v>610</v>
      </c>
    </row>
    <row r="283" spans="1:5" x14ac:dyDescent="0.35">
      <c r="A283" s="68">
        <v>44153</v>
      </c>
      <c r="B283" s="69">
        <v>1564.55</v>
      </c>
      <c r="C283" s="69">
        <v>201</v>
      </c>
      <c r="D283" s="69">
        <v>1000</v>
      </c>
      <c r="E283" s="69">
        <v>611.4</v>
      </c>
    </row>
    <row r="284" spans="1:5" x14ac:dyDescent="0.35">
      <c r="A284" s="68">
        <v>44152</v>
      </c>
      <c r="B284" s="69">
        <v>1564.25</v>
      </c>
      <c r="C284" s="69">
        <v>205.1</v>
      </c>
      <c r="D284" s="69">
        <v>1000</v>
      </c>
      <c r="E284" s="69">
        <v>602.79999999999995</v>
      </c>
    </row>
    <row r="285" spans="1:5" x14ac:dyDescent="0.35">
      <c r="A285" s="68">
        <v>44151</v>
      </c>
      <c r="B285" s="69">
        <v>1570.7</v>
      </c>
      <c r="C285" s="69">
        <v>207.8</v>
      </c>
      <c r="D285" s="69">
        <v>998.8</v>
      </c>
      <c r="E285" s="69">
        <v>601</v>
      </c>
    </row>
    <row r="286" spans="1:5" x14ac:dyDescent="0.35">
      <c r="A286" s="68">
        <v>44148</v>
      </c>
      <c r="B286" s="69">
        <v>1578.94</v>
      </c>
      <c r="C286" s="69">
        <v>206.8</v>
      </c>
      <c r="D286" s="69">
        <v>1015</v>
      </c>
      <c r="E286" s="69">
        <v>596</v>
      </c>
    </row>
    <row r="287" spans="1:5" x14ac:dyDescent="0.35">
      <c r="A287" s="68">
        <v>44147</v>
      </c>
      <c r="B287" s="69">
        <v>1585.57</v>
      </c>
      <c r="C287" s="69">
        <v>208.5</v>
      </c>
      <c r="D287" s="69">
        <v>1021.5</v>
      </c>
      <c r="E287" s="69">
        <v>596.6</v>
      </c>
    </row>
    <row r="288" spans="1:5" x14ac:dyDescent="0.35">
      <c r="A288" s="68">
        <v>44146</v>
      </c>
      <c r="B288" s="69">
        <v>1579.12</v>
      </c>
      <c r="C288" s="69">
        <v>197.35</v>
      </c>
      <c r="D288" s="69">
        <v>1023</v>
      </c>
      <c r="E288" s="69">
        <v>602</v>
      </c>
    </row>
    <row r="289" spans="1:5" x14ac:dyDescent="0.35">
      <c r="A289" s="68">
        <v>44145</v>
      </c>
      <c r="B289" s="69">
        <v>1552.16</v>
      </c>
      <c r="C289" s="69">
        <v>200</v>
      </c>
      <c r="D289" s="69">
        <v>1021</v>
      </c>
      <c r="E289" s="69">
        <v>579.4</v>
      </c>
    </row>
    <row r="290" spans="1:5" x14ac:dyDescent="0.35">
      <c r="A290" s="68">
        <v>44144</v>
      </c>
      <c r="B290" s="69">
        <v>1562.99</v>
      </c>
      <c r="C290" s="69">
        <v>206.4</v>
      </c>
      <c r="D290" s="69">
        <v>1023</v>
      </c>
      <c r="E290" s="69">
        <v>577.20000000000005</v>
      </c>
    </row>
    <row r="291" spans="1:5" x14ac:dyDescent="0.35">
      <c r="A291" s="68">
        <v>44141</v>
      </c>
      <c r="B291" s="69">
        <v>1586.33</v>
      </c>
      <c r="C291" s="69">
        <v>201.9</v>
      </c>
      <c r="D291" s="69">
        <v>1118.5</v>
      </c>
      <c r="E291" s="69">
        <v>538.4</v>
      </c>
    </row>
    <row r="292" spans="1:5" x14ac:dyDescent="0.35">
      <c r="A292" s="68">
        <v>44140</v>
      </c>
      <c r="B292" s="69">
        <v>1593.26</v>
      </c>
      <c r="C292" s="69">
        <v>203.9</v>
      </c>
      <c r="D292" s="69">
        <v>1116</v>
      </c>
      <c r="E292" s="69">
        <v>544.4</v>
      </c>
    </row>
    <row r="293" spans="1:5" x14ac:dyDescent="0.35">
      <c r="A293" s="68">
        <v>44139</v>
      </c>
      <c r="B293" s="69">
        <v>1555.24</v>
      </c>
      <c r="C293" s="69">
        <v>197.65</v>
      </c>
      <c r="D293" s="69">
        <v>1093</v>
      </c>
      <c r="E293" s="69">
        <v>529.4</v>
      </c>
    </row>
    <row r="294" spans="1:5" x14ac:dyDescent="0.35">
      <c r="A294" s="68">
        <v>44138</v>
      </c>
      <c r="B294" s="69">
        <v>1514.11</v>
      </c>
      <c r="C294" s="69">
        <v>190.5</v>
      </c>
      <c r="D294" s="69">
        <v>1065</v>
      </c>
      <c r="E294" s="69">
        <v>525.6</v>
      </c>
    </row>
    <row r="295" spans="1:5" x14ac:dyDescent="0.35">
      <c r="A295" s="68">
        <v>44137</v>
      </c>
      <c r="B295" s="69">
        <v>1497.09</v>
      </c>
      <c r="C295" s="69">
        <v>188</v>
      </c>
      <c r="D295" s="69">
        <v>1039</v>
      </c>
      <c r="E295" s="69">
        <v>511</v>
      </c>
    </row>
    <row r="296" spans="1:5" x14ac:dyDescent="0.35">
      <c r="A296" s="68">
        <v>44134</v>
      </c>
      <c r="B296" s="69">
        <v>1485.11</v>
      </c>
      <c r="C296" s="69">
        <v>193.75</v>
      </c>
      <c r="D296" s="69">
        <v>1035</v>
      </c>
      <c r="E296" s="69">
        <v>506.2</v>
      </c>
    </row>
    <row r="297" spans="1:5" x14ac:dyDescent="0.35">
      <c r="A297" s="68">
        <v>44133</v>
      </c>
      <c r="B297" s="69">
        <v>1493.91</v>
      </c>
      <c r="C297" s="69">
        <v>193.45</v>
      </c>
      <c r="D297" s="69">
        <v>1022</v>
      </c>
      <c r="E297" s="69">
        <v>511</v>
      </c>
    </row>
    <row r="298" spans="1:5" x14ac:dyDescent="0.35">
      <c r="A298" s="68">
        <v>44132</v>
      </c>
      <c r="B298" s="69">
        <v>1464.51</v>
      </c>
      <c r="C298" s="69">
        <v>193.7</v>
      </c>
      <c r="D298" s="69">
        <v>1004</v>
      </c>
      <c r="E298" s="69">
        <v>503.8</v>
      </c>
    </row>
    <row r="299" spans="1:5" x14ac:dyDescent="0.35">
      <c r="A299" s="68">
        <v>44131</v>
      </c>
      <c r="B299" s="69">
        <v>1501.66</v>
      </c>
      <c r="C299" s="69">
        <v>197.95</v>
      </c>
      <c r="D299" s="69">
        <v>1029</v>
      </c>
      <c r="E299" s="69">
        <v>522.20000000000005</v>
      </c>
    </row>
    <row r="300" spans="1:5" x14ac:dyDescent="0.35">
      <c r="A300" s="68">
        <v>44130</v>
      </c>
      <c r="B300" s="69">
        <v>1501.83</v>
      </c>
      <c r="C300" s="69">
        <v>189.8</v>
      </c>
      <c r="D300" s="69">
        <v>1022</v>
      </c>
      <c r="E300" s="69">
        <v>518.79999999999995</v>
      </c>
    </row>
    <row r="301" spans="1:5" x14ac:dyDescent="0.35">
      <c r="A301" s="68">
        <v>44127</v>
      </c>
      <c r="B301" s="69">
        <v>1529.24</v>
      </c>
      <c r="C301" s="69">
        <v>193.1</v>
      </c>
      <c r="D301" s="69">
        <v>1045</v>
      </c>
      <c r="E301" s="69">
        <v>534</v>
      </c>
    </row>
    <row r="302" spans="1:5" x14ac:dyDescent="0.35">
      <c r="A302" s="68">
        <v>44126</v>
      </c>
      <c r="B302" s="69">
        <v>1526.36</v>
      </c>
      <c r="C302" s="69">
        <v>194.9</v>
      </c>
      <c r="D302" s="69">
        <v>1060.5</v>
      </c>
      <c r="E302" s="69">
        <v>520</v>
      </c>
    </row>
    <row r="303" spans="1:5" x14ac:dyDescent="0.35">
      <c r="A303" s="68">
        <v>44125</v>
      </c>
      <c r="B303" s="69">
        <v>1541.22</v>
      </c>
      <c r="C303" s="69">
        <v>195.6</v>
      </c>
      <c r="D303" s="69">
        <v>1069</v>
      </c>
      <c r="E303" s="69">
        <v>529.4</v>
      </c>
    </row>
    <row r="304" spans="1:5" x14ac:dyDescent="0.35">
      <c r="A304" s="68">
        <v>44124</v>
      </c>
      <c r="B304" s="69">
        <v>1566.89</v>
      </c>
      <c r="C304" s="69">
        <v>200.5</v>
      </c>
      <c r="D304" s="69">
        <v>1064</v>
      </c>
      <c r="E304" s="69">
        <v>533.6</v>
      </c>
    </row>
    <row r="305" spans="1:5" x14ac:dyDescent="0.35">
      <c r="A305" s="68">
        <v>44123</v>
      </c>
      <c r="B305" s="69">
        <v>1569.76</v>
      </c>
      <c r="C305" s="69">
        <v>202.8</v>
      </c>
      <c r="D305" s="69">
        <v>1054.5</v>
      </c>
      <c r="E305" s="69">
        <v>541.4</v>
      </c>
    </row>
    <row r="306" spans="1:5" x14ac:dyDescent="0.35">
      <c r="A306" s="68">
        <v>44120</v>
      </c>
      <c r="B306" s="69">
        <v>1579.13</v>
      </c>
      <c r="C306" s="69">
        <v>197.65</v>
      </c>
      <c r="D306" s="69">
        <v>1069</v>
      </c>
      <c r="E306" s="69">
        <v>554</v>
      </c>
    </row>
    <row r="307" spans="1:5" x14ac:dyDescent="0.35">
      <c r="A307" s="68">
        <v>44119</v>
      </c>
      <c r="B307" s="69">
        <v>1570.79</v>
      </c>
      <c r="C307" s="69">
        <v>194.5</v>
      </c>
      <c r="D307" s="69">
        <v>1056.5</v>
      </c>
      <c r="E307" s="69">
        <v>552</v>
      </c>
    </row>
    <row r="308" spans="1:5" x14ac:dyDescent="0.35">
      <c r="A308" s="68">
        <v>44118</v>
      </c>
      <c r="B308" s="69">
        <v>1598.27</v>
      </c>
      <c r="C308" s="69">
        <v>194.55</v>
      </c>
      <c r="D308" s="69">
        <v>1082</v>
      </c>
      <c r="E308" s="69">
        <v>567.79999999999995</v>
      </c>
    </row>
    <row r="309" spans="1:5" x14ac:dyDescent="0.35">
      <c r="A309" s="68">
        <v>44117</v>
      </c>
      <c r="B309" s="69">
        <v>1597</v>
      </c>
      <c r="C309" s="69">
        <v>192.35</v>
      </c>
      <c r="D309" s="69">
        <v>1093.5</v>
      </c>
      <c r="E309" s="69">
        <v>579.79999999999995</v>
      </c>
    </row>
    <row r="310" spans="1:5" x14ac:dyDescent="0.35">
      <c r="A310" s="68">
        <v>44116</v>
      </c>
      <c r="B310" s="69">
        <v>1597.11</v>
      </c>
      <c r="C310" s="69">
        <v>194.85</v>
      </c>
      <c r="D310" s="69">
        <v>1076</v>
      </c>
      <c r="E310" s="69">
        <v>556.20000000000005</v>
      </c>
    </row>
    <row r="311" spans="1:5" x14ac:dyDescent="0.35">
      <c r="A311" s="68">
        <v>44113</v>
      </c>
      <c r="B311" s="69">
        <v>1565.08</v>
      </c>
      <c r="C311" s="69">
        <v>187.35</v>
      </c>
      <c r="D311" s="69">
        <v>1065</v>
      </c>
      <c r="E311" s="69">
        <v>571</v>
      </c>
    </row>
    <row r="312" spans="1:5" x14ac:dyDescent="0.35">
      <c r="A312" s="68">
        <v>44112</v>
      </c>
      <c r="B312" s="69">
        <v>1549.31</v>
      </c>
      <c r="C312" s="69">
        <v>191.3</v>
      </c>
      <c r="D312" s="69">
        <v>1067.5</v>
      </c>
      <c r="E312" s="69">
        <v>487.2</v>
      </c>
    </row>
    <row r="313" spans="1:5" x14ac:dyDescent="0.35">
      <c r="A313" s="68">
        <v>44111</v>
      </c>
      <c r="B313" s="69">
        <v>1536.63</v>
      </c>
      <c r="C313" s="69">
        <v>193.25</v>
      </c>
      <c r="D313" s="69">
        <v>1055</v>
      </c>
      <c r="E313" s="69">
        <v>491.7</v>
      </c>
    </row>
    <row r="314" spans="1:5" x14ac:dyDescent="0.35">
      <c r="A314" s="68">
        <v>44110</v>
      </c>
      <c r="B314" s="69">
        <v>1528.29</v>
      </c>
      <c r="C314" s="69">
        <v>184.05</v>
      </c>
      <c r="D314" s="69">
        <v>1049</v>
      </c>
      <c r="E314" s="69">
        <v>497.2</v>
      </c>
    </row>
    <row r="315" spans="1:5" x14ac:dyDescent="0.35">
      <c r="A315" s="68">
        <v>44109</v>
      </c>
      <c r="B315" s="69">
        <v>1539.83</v>
      </c>
      <c r="C315" s="69">
        <v>183.05</v>
      </c>
      <c r="D315" s="69">
        <v>1070.5</v>
      </c>
      <c r="E315" s="69">
        <v>490</v>
      </c>
    </row>
    <row r="316" spans="1:5" x14ac:dyDescent="0.35">
      <c r="A316" s="68">
        <v>44106</v>
      </c>
      <c r="B316" s="69">
        <v>1517.84</v>
      </c>
      <c r="C316" s="69">
        <v>180.95</v>
      </c>
      <c r="D316" s="69">
        <v>1046</v>
      </c>
      <c r="E316" s="69">
        <v>484.5</v>
      </c>
    </row>
    <row r="317" spans="1:5" x14ac:dyDescent="0.35">
      <c r="A317" s="68">
        <v>44105</v>
      </c>
      <c r="B317" s="69">
        <v>1525.68</v>
      </c>
      <c r="C317" s="69">
        <v>183.45</v>
      </c>
      <c r="D317" s="69">
        <v>1065.5</v>
      </c>
      <c r="E317" s="69">
        <v>482.4</v>
      </c>
    </row>
    <row r="318" spans="1:5" x14ac:dyDescent="0.35">
      <c r="A318" s="68">
        <v>44104</v>
      </c>
      <c r="B318" s="69">
        <v>1508.36</v>
      </c>
      <c r="C318" s="69">
        <v>180</v>
      </c>
      <c r="D318" s="69">
        <v>1037.5</v>
      </c>
      <c r="E318" s="69">
        <v>457.7</v>
      </c>
    </row>
    <row r="319" spans="1:5" x14ac:dyDescent="0.35">
      <c r="A319" s="68">
        <v>44103</v>
      </c>
      <c r="B319" s="69">
        <v>1512.51</v>
      </c>
      <c r="C319" s="69">
        <v>179.9</v>
      </c>
      <c r="D319" s="69">
        <v>1052</v>
      </c>
      <c r="E319" s="69">
        <v>461</v>
      </c>
    </row>
    <row r="320" spans="1:5" x14ac:dyDescent="0.35">
      <c r="A320" s="68">
        <v>44102</v>
      </c>
      <c r="B320" s="69">
        <v>1495.69</v>
      </c>
      <c r="C320" s="69">
        <v>176.2</v>
      </c>
      <c r="D320" s="69">
        <v>1026</v>
      </c>
      <c r="E320" s="69">
        <v>465.8</v>
      </c>
    </row>
    <row r="321" spans="1:5" x14ac:dyDescent="0.35">
      <c r="A321" s="68">
        <v>44099</v>
      </c>
      <c r="B321" s="69">
        <v>1472.61</v>
      </c>
      <c r="C321" s="69">
        <v>172.5</v>
      </c>
      <c r="D321" s="69">
        <v>1025.5</v>
      </c>
      <c r="E321" s="69">
        <v>453.7</v>
      </c>
    </row>
    <row r="322" spans="1:5" x14ac:dyDescent="0.35">
      <c r="A322" s="68">
        <v>44098</v>
      </c>
      <c r="B322" s="69">
        <v>1465.21</v>
      </c>
      <c r="C322" s="69">
        <v>169.25</v>
      </c>
      <c r="D322" s="69">
        <v>1014</v>
      </c>
      <c r="E322" s="69">
        <v>456</v>
      </c>
    </row>
    <row r="323" spans="1:5" x14ac:dyDescent="0.35">
      <c r="A323" s="68">
        <v>44097</v>
      </c>
      <c r="B323" s="69">
        <v>1483.08</v>
      </c>
      <c r="C323" s="69">
        <v>169.65</v>
      </c>
      <c r="D323" s="69">
        <v>1013</v>
      </c>
      <c r="E323" s="69">
        <v>471.8</v>
      </c>
    </row>
    <row r="324" spans="1:5" x14ac:dyDescent="0.35">
      <c r="A324" s="68">
        <v>44096</v>
      </c>
      <c r="B324" s="69">
        <v>1475.27</v>
      </c>
      <c r="C324" s="69">
        <v>164.75</v>
      </c>
      <c r="D324" s="69">
        <v>1000</v>
      </c>
      <c r="E324" s="69">
        <v>466</v>
      </c>
    </row>
    <row r="325" spans="1:5" x14ac:dyDescent="0.35">
      <c r="A325" s="68">
        <v>44095</v>
      </c>
      <c r="B325" s="69">
        <v>1469.48</v>
      </c>
      <c r="C325" s="69">
        <v>161.15</v>
      </c>
      <c r="D325" s="69">
        <v>982.2</v>
      </c>
      <c r="E325" s="69">
        <v>460.6</v>
      </c>
    </row>
    <row r="326" spans="1:5" x14ac:dyDescent="0.35">
      <c r="A326" s="68">
        <v>44092</v>
      </c>
      <c r="B326" s="69">
        <v>1491.36</v>
      </c>
      <c r="C326" s="69">
        <v>165.2</v>
      </c>
      <c r="D326" s="69">
        <v>989.2</v>
      </c>
      <c r="E326" s="69">
        <v>474.6</v>
      </c>
    </row>
    <row r="327" spans="1:5" x14ac:dyDescent="0.35">
      <c r="A327" s="68">
        <v>44091</v>
      </c>
      <c r="B327" s="69">
        <v>1492.81</v>
      </c>
      <c r="C327" s="69">
        <v>164</v>
      </c>
      <c r="D327" s="69">
        <v>996.8</v>
      </c>
      <c r="E327" s="69">
        <v>488.5</v>
      </c>
    </row>
    <row r="328" spans="1:5" x14ac:dyDescent="0.35">
      <c r="A328" s="68">
        <v>44090</v>
      </c>
      <c r="B328" s="69">
        <v>1488.79</v>
      </c>
      <c r="C328" s="69">
        <v>164.8</v>
      </c>
      <c r="D328" s="69">
        <v>992.6</v>
      </c>
      <c r="E328" s="69">
        <v>490</v>
      </c>
    </row>
    <row r="329" spans="1:5" x14ac:dyDescent="0.35">
      <c r="A329" s="68">
        <v>44089</v>
      </c>
      <c r="B329" s="69">
        <v>1477.99</v>
      </c>
      <c r="C329" s="69">
        <v>169.75</v>
      </c>
      <c r="D329" s="69">
        <v>972.8</v>
      </c>
      <c r="E329" s="69">
        <v>500</v>
      </c>
    </row>
    <row r="330" spans="1:5" x14ac:dyDescent="0.35">
      <c r="A330" s="68">
        <v>44088</v>
      </c>
      <c r="B330" s="69">
        <v>1463.51</v>
      </c>
      <c r="C330" s="69">
        <v>168.35</v>
      </c>
      <c r="D330" s="69">
        <v>967.8</v>
      </c>
      <c r="E330" s="69">
        <v>491.8</v>
      </c>
    </row>
    <row r="331" spans="1:5" x14ac:dyDescent="0.35">
      <c r="A331" s="68">
        <v>44085</v>
      </c>
      <c r="B331" s="69">
        <v>1465.33</v>
      </c>
      <c r="C331" s="69">
        <v>170</v>
      </c>
      <c r="D331" s="69">
        <v>979.6</v>
      </c>
      <c r="E331" s="69">
        <v>499.4</v>
      </c>
    </row>
    <row r="332" spans="1:5" x14ac:dyDescent="0.35">
      <c r="A332" s="68">
        <v>44084</v>
      </c>
      <c r="B332" s="69">
        <v>1468.96</v>
      </c>
      <c r="C332" s="69">
        <v>168.2</v>
      </c>
      <c r="D332" s="69">
        <v>987.4</v>
      </c>
      <c r="E332" s="69">
        <v>500</v>
      </c>
    </row>
    <row r="333" spans="1:5" x14ac:dyDescent="0.35">
      <c r="A333" s="68">
        <v>44083</v>
      </c>
      <c r="B333" s="69">
        <v>1474.58</v>
      </c>
      <c r="C333" s="69">
        <v>171.35</v>
      </c>
      <c r="D333" s="69">
        <v>988.6</v>
      </c>
      <c r="E333" s="69">
        <v>497.7</v>
      </c>
    </row>
    <row r="334" spans="1:5" x14ac:dyDescent="0.35">
      <c r="A334" s="68">
        <v>44082</v>
      </c>
      <c r="B334" s="69">
        <v>1439.29</v>
      </c>
      <c r="C334" s="69">
        <v>169</v>
      </c>
      <c r="D334" s="69">
        <v>953.2</v>
      </c>
      <c r="E334" s="69">
        <v>469.5</v>
      </c>
    </row>
    <row r="335" spans="1:5" x14ac:dyDescent="0.35">
      <c r="A335" s="68">
        <v>44081</v>
      </c>
      <c r="B335" s="69">
        <v>1464.53</v>
      </c>
      <c r="C335" s="69">
        <v>174.6</v>
      </c>
      <c r="D335" s="69">
        <v>970</v>
      </c>
      <c r="E335" s="69">
        <v>468.9</v>
      </c>
    </row>
    <row r="336" spans="1:5" x14ac:dyDescent="0.35">
      <c r="A336" s="68">
        <v>44078</v>
      </c>
      <c r="B336" s="69">
        <v>1436.57</v>
      </c>
      <c r="C336" s="69">
        <v>169.3</v>
      </c>
      <c r="D336" s="69">
        <v>950.2</v>
      </c>
      <c r="E336" s="69">
        <v>465</v>
      </c>
    </row>
    <row r="337" spans="1:5" x14ac:dyDescent="0.35">
      <c r="A337" s="68">
        <v>44077</v>
      </c>
      <c r="B337" s="69">
        <v>1471.7</v>
      </c>
      <c r="C337" s="69">
        <v>180.45</v>
      </c>
      <c r="D337" s="69">
        <v>968.6</v>
      </c>
      <c r="E337" s="69">
        <v>472</v>
      </c>
    </row>
    <row r="338" spans="1:5" x14ac:dyDescent="0.35">
      <c r="A338" s="68">
        <v>44076</v>
      </c>
      <c r="B338" s="69">
        <v>1486.6</v>
      </c>
      <c r="C338" s="69">
        <v>179.4</v>
      </c>
      <c r="D338" s="69">
        <v>983.8</v>
      </c>
      <c r="E338" s="69">
        <v>462.3</v>
      </c>
    </row>
    <row r="339" spans="1:5" x14ac:dyDescent="0.35">
      <c r="A339" s="68">
        <v>44075</v>
      </c>
      <c r="B339" s="69">
        <v>1465.5</v>
      </c>
      <c r="C339" s="69">
        <v>176.1</v>
      </c>
      <c r="D339" s="69">
        <v>963.6</v>
      </c>
      <c r="E339" s="69">
        <v>452.2</v>
      </c>
    </row>
    <row r="340" spans="1:5" x14ac:dyDescent="0.35">
      <c r="A340" s="68">
        <v>44074</v>
      </c>
      <c r="B340" s="69">
        <v>1479.43</v>
      </c>
      <c r="C340" s="69">
        <v>183.4</v>
      </c>
      <c r="D340" s="69">
        <v>975.4</v>
      </c>
      <c r="E340" s="69">
        <v>455.6</v>
      </c>
    </row>
    <row r="341" spans="1:5" x14ac:dyDescent="0.35">
      <c r="A341" s="68">
        <v>44071</v>
      </c>
      <c r="B341" s="69">
        <v>1469.9</v>
      </c>
      <c r="C341" s="69">
        <v>181</v>
      </c>
      <c r="D341" s="69">
        <v>965</v>
      </c>
      <c r="E341" s="69">
        <v>448.7</v>
      </c>
    </row>
    <row r="342" spans="1:5" x14ac:dyDescent="0.35">
      <c r="A342" s="68">
        <v>44070</v>
      </c>
      <c r="B342" s="69">
        <v>1481.45</v>
      </c>
      <c r="C342" s="69">
        <v>187.2</v>
      </c>
      <c r="D342" s="69">
        <v>973.8</v>
      </c>
      <c r="E342" s="69">
        <v>453.1</v>
      </c>
    </row>
    <row r="343" spans="1:5" x14ac:dyDescent="0.35">
      <c r="A343" s="68">
        <v>44069</v>
      </c>
      <c r="B343" s="69">
        <v>1489.44</v>
      </c>
      <c r="C343" s="69">
        <v>192</v>
      </c>
      <c r="D343" s="69">
        <v>973.8</v>
      </c>
      <c r="E343" s="69">
        <v>454.3</v>
      </c>
    </row>
    <row r="344" spans="1:5" x14ac:dyDescent="0.35">
      <c r="A344" s="68">
        <v>44068</v>
      </c>
      <c r="B344" s="69">
        <v>1479.71</v>
      </c>
      <c r="C344" s="69">
        <v>221.6</v>
      </c>
      <c r="D344" s="69">
        <v>961.4</v>
      </c>
      <c r="E344" s="69">
        <v>415.1</v>
      </c>
    </row>
    <row r="345" spans="1:5" x14ac:dyDescent="0.35">
      <c r="A345" s="68">
        <v>44067</v>
      </c>
      <c r="B345" s="69">
        <v>1478.68</v>
      </c>
      <c r="C345" s="69">
        <v>220.1</v>
      </c>
      <c r="D345" s="69">
        <v>948.8</v>
      </c>
      <c r="E345" s="69">
        <v>406</v>
      </c>
    </row>
    <row r="346" spans="1:5" x14ac:dyDescent="0.35">
      <c r="A346" s="68">
        <v>44064</v>
      </c>
      <c r="B346" s="69">
        <v>1470.22</v>
      </c>
      <c r="C346" s="69">
        <v>222.2</v>
      </c>
      <c r="D346" s="69">
        <v>939</v>
      </c>
      <c r="E346" s="69">
        <v>400.4</v>
      </c>
    </row>
    <row r="347" spans="1:5" x14ac:dyDescent="0.35">
      <c r="A347" s="68">
        <v>44063</v>
      </c>
      <c r="B347" s="69">
        <v>1460.43</v>
      </c>
      <c r="C347" s="69">
        <v>220.2</v>
      </c>
      <c r="D347" s="69">
        <v>930.6</v>
      </c>
      <c r="E347" s="69">
        <v>389</v>
      </c>
    </row>
    <row r="348" spans="1:5" x14ac:dyDescent="0.35">
      <c r="A348" s="68">
        <v>44062</v>
      </c>
      <c r="B348" s="69">
        <v>1467.04</v>
      </c>
      <c r="C348" s="69">
        <v>220.6</v>
      </c>
      <c r="D348" s="69">
        <v>935</v>
      </c>
      <c r="E348" s="69">
        <v>399.3</v>
      </c>
    </row>
    <row r="349" spans="1:5" x14ac:dyDescent="0.35">
      <c r="A349" s="68">
        <v>44061</v>
      </c>
      <c r="B349" s="69">
        <v>1453.47</v>
      </c>
      <c r="C349" s="69">
        <v>217.3</v>
      </c>
      <c r="D349" s="69">
        <v>930</v>
      </c>
      <c r="E349" s="69">
        <v>406.1</v>
      </c>
    </row>
    <row r="350" spans="1:5" x14ac:dyDescent="0.35">
      <c r="A350" s="68">
        <v>44060</v>
      </c>
      <c r="B350" s="69">
        <v>1475.37</v>
      </c>
      <c r="C350" s="69">
        <v>223.8</v>
      </c>
      <c r="D350" s="69">
        <v>933.4</v>
      </c>
      <c r="E350" s="69">
        <v>439.1</v>
      </c>
    </row>
    <row r="351" spans="1:5" x14ac:dyDescent="0.35">
      <c r="A351" s="68">
        <v>44057</v>
      </c>
      <c r="B351" s="69">
        <v>1460.68</v>
      </c>
      <c r="C351" s="69">
        <v>214</v>
      </c>
      <c r="D351" s="69">
        <v>923.8</v>
      </c>
      <c r="E351" s="69">
        <v>450</v>
      </c>
    </row>
    <row r="352" spans="1:5" x14ac:dyDescent="0.35">
      <c r="A352" s="68">
        <v>44056</v>
      </c>
      <c r="B352" s="69">
        <v>1482.14</v>
      </c>
      <c r="C352" s="69">
        <v>220.2</v>
      </c>
      <c r="D352" s="69">
        <v>942.4</v>
      </c>
      <c r="E352" s="69">
        <v>435.9</v>
      </c>
    </row>
    <row r="353" spans="1:5" x14ac:dyDescent="0.35">
      <c r="A353" s="68">
        <v>44055</v>
      </c>
      <c r="B353" s="69">
        <v>1475.12</v>
      </c>
      <c r="C353" s="69">
        <v>214.7</v>
      </c>
      <c r="D353" s="69">
        <v>930.6</v>
      </c>
      <c r="E353" s="69">
        <v>436.8</v>
      </c>
    </row>
    <row r="354" spans="1:5" x14ac:dyDescent="0.35">
      <c r="A354" s="68">
        <v>44054</v>
      </c>
      <c r="B354" s="69">
        <v>1470.73</v>
      </c>
      <c r="C354" s="69">
        <v>215.5</v>
      </c>
      <c r="D354" s="69">
        <v>911.6</v>
      </c>
      <c r="E354" s="69">
        <v>432.7</v>
      </c>
    </row>
    <row r="355" spans="1:5" x14ac:dyDescent="0.35">
      <c r="A355" s="68">
        <v>44053</v>
      </c>
      <c r="B355" s="69">
        <v>1439.44</v>
      </c>
      <c r="C355" s="69">
        <v>214.2</v>
      </c>
      <c r="D355" s="69">
        <v>898.2</v>
      </c>
      <c r="E355" s="69">
        <v>410.4</v>
      </c>
    </row>
    <row r="356" spans="1:5" x14ac:dyDescent="0.35">
      <c r="A356" s="68">
        <v>44050</v>
      </c>
      <c r="B356" s="69">
        <v>1448.85</v>
      </c>
      <c r="C356" s="69">
        <v>219.1</v>
      </c>
      <c r="D356" s="69">
        <v>912.8</v>
      </c>
      <c r="E356" s="69">
        <v>413</v>
      </c>
    </row>
    <row r="357" spans="1:5" x14ac:dyDescent="0.35">
      <c r="A357" s="68">
        <v>44049</v>
      </c>
      <c r="B357" s="69">
        <v>1432.21</v>
      </c>
      <c r="C357" s="69">
        <v>217.2</v>
      </c>
      <c r="D357" s="69">
        <v>900</v>
      </c>
      <c r="E357" s="69">
        <v>410.6</v>
      </c>
    </row>
    <row r="358" spans="1:5" x14ac:dyDescent="0.35">
      <c r="A358" s="68">
        <v>44048</v>
      </c>
      <c r="B358" s="69">
        <v>1438.21</v>
      </c>
      <c r="C358" s="69">
        <v>220.7</v>
      </c>
      <c r="D358" s="69">
        <v>889.6</v>
      </c>
      <c r="E358" s="69">
        <v>411.2</v>
      </c>
    </row>
    <row r="359" spans="1:5" x14ac:dyDescent="0.35">
      <c r="A359" s="68">
        <v>44047</v>
      </c>
      <c r="B359" s="69">
        <v>1433.98</v>
      </c>
      <c r="C359" s="69">
        <v>219.4</v>
      </c>
      <c r="D359" s="69">
        <v>895.4</v>
      </c>
      <c r="E359" s="69">
        <v>409.4</v>
      </c>
    </row>
    <row r="360" spans="1:5" x14ac:dyDescent="0.35">
      <c r="A360" s="68">
        <v>44046</v>
      </c>
      <c r="B360" s="69">
        <v>1451.62</v>
      </c>
      <c r="C360" s="69">
        <v>228.9</v>
      </c>
      <c r="D360" s="69">
        <v>898.4</v>
      </c>
      <c r="E360" s="69">
        <v>402.2</v>
      </c>
    </row>
    <row r="361" spans="1:5" x14ac:dyDescent="0.35">
      <c r="A361" s="68">
        <v>44043</v>
      </c>
      <c r="B361" s="69">
        <v>1423.63</v>
      </c>
      <c r="C361" s="69">
        <v>219.9</v>
      </c>
      <c r="D361" s="69">
        <v>867</v>
      </c>
      <c r="E361" s="69">
        <v>400.1</v>
      </c>
    </row>
    <row r="362" spans="1:5" x14ac:dyDescent="0.35">
      <c r="A362" s="68">
        <v>44042</v>
      </c>
      <c r="B362" s="69">
        <v>1432.4</v>
      </c>
      <c r="C362" s="69">
        <v>217.2</v>
      </c>
      <c r="D362" s="69">
        <v>873.2</v>
      </c>
      <c r="E362" s="69">
        <v>402.2</v>
      </c>
    </row>
    <row r="363" spans="1:5" x14ac:dyDescent="0.35">
      <c r="A363" s="68">
        <v>44041</v>
      </c>
      <c r="B363" s="69">
        <v>1442.87</v>
      </c>
      <c r="C363" s="69">
        <v>220</v>
      </c>
      <c r="D363" s="69">
        <v>876.8</v>
      </c>
      <c r="E363" s="69">
        <v>416.4</v>
      </c>
    </row>
    <row r="364" spans="1:5" x14ac:dyDescent="0.35">
      <c r="A364" s="68">
        <v>44040</v>
      </c>
      <c r="B364" s="69">
        <v>1446.79</v>
      </c>
      <c r="C364" s="69">
        <v>217.5</v>
      </c>
      <c r="D364" s="69">
        <v>871</v>
      </c>
      <c r="E364" s="69">
        <v>405.3</v>
      </c>
    </row>
    <row r="365" spans="1:5" x14ac:dyDescent="0.35">
      <c r="A365" s="68">
        <v>44039</v>
      </c>
      <c r="B365" s="69">
        <v>1448.45</v>
      </c>
      <c r="C365" s="69">
        <v>221.4</v>
      </c>
      <c r="D365" s="69">
        <v>866.6</v>
      </c>
      <c r="E365" s="69">
        <v>405.1</v>
      </c>
    </row>
    <row r="366" spans="1:5" x14ac:dyDescent="0.35">
      <c r="A366" s="68">
        <v>44036</v>
      </c>
      <c r="B366" s="69">
        <v>1442.51</v>
      </c>
      <c r="C366" s="69">
        <v>219.5</v>
      </c>
      <c r="D366" s="69">
        <v>863.2</v>
      </c>
      <c r="E366" s="69">
        <v>400.4</v>
      </c>
    </row>
    <row r="367" spans="1:5" x14ac:dyDescent="0.35">
      <c r="A367" s="68">
        <v>44035</v>
      </c>
      <c r="B367" s="69">
        <v>1465.88</v>
      </c>
      <c r="C367" s="69">
        <v>224.3</v>
      </c>
      <c r="D367" s="69">
        <v>877</v>
      </c>
      <c r="E367" s="69">
        <v>409.4</v>
      </c>
    </row>
    <row r="368" spans="1:5" x14ac:dyDescent="0.35">
      <c r="A368" s="68">
        <v>44034</v>
      </c>
      <c r="B368" s="69">
        <v>1466.03</v>
      </c>
      <c r="C368" s="69">
        <v>226</v>
      </c>
      <c r="D368" s="69">
        <v>867.8</v>
      </c>
      <c r="E368" s="69">
        <v>407</v>
      </c>
    </row>
    <row r="369" spans="1:5" x14ac:dyDescent="0.35">
      <c r="A369" s="68">
        <v>44033</v>
      </c>
      <c r="B369" s="69">
        <v>1473.47</v>
      </c>
      <c r="C369" s="69">
        <v>231.5</v>
      </c>
      <c r="D369" s="69">
        <v>873.4</v>
      </c>
      <c r="E369" s="69">
        <v>407.8</v>
      </c>
    </row>
    <row r="370" spans="1:5" x14ac:dyDescent="0.35">
      <c r="A370" s="68">
        <v>44032</v>
      </c>
      <c r="B370" s="69">
        <v>1464.68</v>
      </c>
      <c r="C370" s="69">
        <v>237.1</v>
      </c>
      <c r="D370" s="69">
        <v>857.4</v>
      </c>
      <c r="E370" s="69">
        <v>412.7</v>
      </c>
    </row>
    <row r="371" spans="1:5" x14ac:dyDescent="0.35">
      <c r="A371" s="68">
        <v>44029</v>
      </c>
      <c r="B371" s="69">
        <v>1445</v>
      </c>
      <c r="C371" s="69">
        <v>236.7</v>
      </c>
      <c r="D371" s="69">
        <v>854.4</v>
      </c>
      <c r="E371" s="69">
        <v>412.9</v>
      </c>
    </row>
    <row r="372" spans="1:5" x14ac:dyDescent="0.35">
      <c r="A372" s="68">
        <v>44028</v>
      </c>
      <c r="B372" s="69">
        <v>1436.48</v>
      </c>
      <c r="C372" s="69">
        <v>231.9</v>
      </c>
      <c r="D372" s="69">
        <v>851</v>
      </c>
      <c r="E372" s="69">
        <v>404.9</v>
      </c>
    </row>
    <row r="373" spans="1:5" x14ac:dyDescent="0.35">
      <c r="A373" s="68">
        <v>44027</v>
      </c>
      <c r="B373" s="69">
        <v>1440.15</v>
      </c>
      <c r="C373" s="69">
        <v>233.2</v>
      </c>
      <c r="D373" s="69">
        <v>850.2</v>
      </c>
      <c r="E373" s="69">
        <v>401.2</v>
      </c>
    </row>
    <row r="374" spans="1:5" x14ac:dyDescent="0.35">
      <c r="A374" s="68">
        <v>44026</v>
      </c>
      <c r="B374" s="69">
        <v>1408.53</v>
      </c>
      <c r="C374" s="69">
        <v>225.5</v>
      </c>
      <c r="D374" s="69">
        <v>839</v>
      </c>
      <c r="E374" s="69">
        <v>392.7</v>
      </c>
    </row>
    <row r="375" spans="1:5" x14ac:dyDescent="0.35">
      <c r="A375" s="68">
        <v>44025</v>
      </c>
      <c r="B375" s="69">
        <v>1424.47</v>
      </c>
      <c r="C375" s="69">
        <v>233.7</v>
      </c>
      <c r="D375" s="69">
        <v>851.8</v>
      </c>
      <c r="E375" s="69">
        <v>395.2</v>
      </c>
    </row>
    <row r="376" spans="1:5" x14ac:dyDescent="0.35">
      <c r="A376" s="68">
        <v>44022</v>
      </c>
      <c r="B376" s="69">
        <v>1408.87</v>
      </c>
      <c r="C376" s="69">
        <v>233.5</v>
      </c>
      <c r="D376" s="69">
        <v>835.8</v>
      </c>
      <c r="E376" s="69">
        <v>394</v>
      </c>
    </row>
    <row r="377" spans="1:5" x14ac:dyDescent="0.35">
      <c r="A377" s="68">
        <v>44021</v>
      </c>
      <c r="B377" s="69">
        <v>1405.2</v>
      </c>
      <c r="C377" s="69">
        <v>234.1</v>
      </c>
      <c r="D377" s="69">
        <v>840.2</v>
      </c>
      <c r="E377" s="69">
        <v>394.8</v>
      </c>
    </row>
    <row r="378" spans="1:5" x14ac:dyDescent="0.35">
      <c r="A378" s="68">
        <v>44020</v>
      </c>
      <c r="B378" s="69">
        <v>1399.83</v>
      </c>
      <c r="C378" s="69">
        <v>227.9</v>
      </c>
      <c r="D378" s="69">
        <v>837.8</v>
      </c>
      <c r="E378" s="69">
        <v>377.6</v>
      </c>
    </row>
    <row r="379" spans="1:5" x14ac:dyDescent="0.35">
      <c r="A379" s="68">
        <v>44019</v>
      </c>
      <c r="B379" s="69">
        <v>1392.51</v>
      </c>
      <c r="C379" s="69">
        <v>227.7</v>
      </c>
      <c r="D379" s="69">
        <v>844.4</v>
      </c>
      <c r="E379" s="69">
        <v>379.9</v>
      </c>
    </row>
    <row r="380" spans="1:5" x14ac:dyDescent="0.35">
      <c r="A380" s="68">
        <v>44018</v>
      </c>
      <c r="B380" s="69">
        <v>1392.04</v>
      </c>
      <c r="C380" s="69">
        <v>228.2</v>
      </c>
      <c r="D380" s="69">
        <v>840</v>
      </c>
      <c r="E380" s="69">
        <v>376.6</v>
      </c>
    </row>
    <row r="381" spans="1:5" x14ac:dyDescent="0.35">
      <c r="A381" s="68">
        <v>44015</v>
      </c>
      <c r="B381" s="69">
        <v>1379.59</v>
      </c>
      <c r="C381" s="69">
        <v>221.7</v>
      </c>
      <c r="D381" s="69">
        <v>830</v>
      </c>
      <c r="E381" s="69">
        <v>380.6</v>
      </c>
    </row>
    <row r="382" spans="1:5" x14ac:dyDescent="0.35">
      <c r="A382" s="68">
        <v>44014</v>
      </c>
      <c r="B382" s="69">
        <v>1381.48</v>
      </c>
      <c r="C382" s="69">
        <v>224.8</v>
      </c>
      <c r="D382" s="69">
        <v>831</v>
      </c>
      <c r="E382" s="69">
        <v>381.9</v>
      </c>
    </row>
    <row r="383" spans="1:5" x14ac:dyDescent="0.35">
      <c r="A383" s="68">
        <v>44013</v>
      </c>
      <c r="B383" s="69">
        <v>1361.13</v>
      </c>
      <c r="C383" s="69">
        <v>222.9</v>
      </c>
      <c r="D383" s="69">
        <v>823.6</v>
      </c>
      <c r="E383" s="69">
        <v>370.9</v>
      </c>
    </row>
    <row r="384" spans="1:5" x14ac:dyDescent="0.35">
      <c r="A384" s="68">
        <v>44012</v>
      </c>
      <c r="B384" s="69">
        <v>1347.89</v>
      </c>
      <c r="C384" s="69">
        <v>208.4</v>
      </c>
      <c r="D384" s="69">
        <v>809.8</v>
      </c>
      <c r="E384" s="69">
        <v>360.3</v>
      </c>
    </row>
    <row r="385" spans="1:5" x14ac:dyDescent="0.35">
      <c r="A385" s="68">
        <v>44011</v>
      </c>
      <c r="B385" s="69">
        <v>1344.2</v>
      </c>
      <c r="C385" s="69">
        <v>214.3</v>
      </c>
      <c r="D385" s="69">
        <v>809.8</v>
      </c>
      <c r="E385" s="69">
        <v>357.2</v>
      </c>
    </row>
    <row r="386" spans="1:5" x14ac:dyDescent="0.35">
      <c r="A386" s="68">
        <v>44008</v>
      </c>
      <c r="B386" s="69">
        <v>1342.76</v>
      </c>
      <c r="C386" s="69">
        <v>215.6</v>
      </c>
      <c r="D386" s="69">
        <v>791.8</v>
      </c>
      <c r="E386" s="69">
        <v>356.5</v>
      </c>
    </row>
    <row r="387" spans="1:5" x14ac:dyDescent="0.35">
      <c r="A387" s="68">
        <v>44007</v>
      </c>
      <c r="B387" s="69">
        <v>1350.7</v>
      </c>
      <c r="C387" s="69">
        <v>219.8</v>
      </c>
      <c r="D387" s="69">
        <v>787.4</v>
      </c>
      <c r="E387" s="69">
        <v>356.1</v>
      </c>
    </row>
    <row r="388" spans="1:5" x14ac:dyDescent="0.35">
      <c r="A388" s="68">
        <v>44006</v>
      </c>
      <c r="B388" s="69">
        <v>1355.1</v>
      </c>
      <c r="C388" s="69">
        <v>216.3</v>
      </c>
      <c r="D388" s="69">
        <v>803.6</v>
      </c>
      <c r="E388" s="69">
        <v>370.2</v>
      </c>
    </row>
    <row r="389" spans="1:5" x14ac:dyDescent="0.35">
      <c r="A389" s="68">
        <v>44005</v>
      </c>
      <c r="B389" s="69">
        <v>1379.3</v>
      </c>
      <c r="C389" s="69">
        <v>226.2</v>
      </c>
      <c r="D389" s="69">
        <v>819.8</v>
      </c>
      <c r="E389" s="69">
        <v>381.5</v>
      </c>
    </row>
    <row r="390" spans="1:5" x14ac:dyDescent="0.35">
      <c r="A390" s="68">
        <v>44004</v>
      </c>
      <c r="B390" s="69">
        <v>1356.64</v>
      </c>
      <c r="C390" s="69">
        <v>227</v>
      </c>
      <c r="D390" s="69">
        <v>774.2</v>
      </c>
      <c r="E390" s="69">
        <v>363.6</v>
      </c>
    </row>
    <row r="391" spans="1:5" x14ac:dyDescent="0.35">
      <c r="A391" s="68">
        <v>44001</v>
      </c>
      <c r="B391" s="69">
        <v>1360.74</v>
      </c>
      <c r="C391" s="69">
        <v>229.6</v>
      </c>
      <c r="D391" s="69">
        <v>777</v>
      </c>
      <c r="E391" s="69">
        <v>366.2</v>
      </c>
    </row>
    <row r="392" spans="1:5" x14ac:dyDescent="0.35">
      <c r="A392" s="68">
        <v>44000</v>
      </c>
      <c r="B392" s="69">
        <v>1347.59</v>
      </c>
      <c r="C392" s="69">
        <v>220.9</v>
      </c>
      <c r="D392" s="69">
        <v>778.4</v>
      </c>
      <c r="E392" s="69">
        <v>363</v>
      </c>
    </row>
    <row r="393" spans="1:5" x14ac:dyDescent="0.35">
      <c r="A393" s="68">
        <v>43999</v>
      </c>
      <c r="B393" s="69">
        <v>1357.67</v>
      </c>
      <c r="C393" s="69">
        <v>223.5</v>
      </c>
      <c r="D393" s="69">
        <v>768.4</v>
      </c>
      <c r="E393" s="69">
        <v>370.9</v>
      </c>
    </row>
    <row r="394" spans="1:5" x14ac:dyDescent="0.35">
      <c r="A394" s="68">
        <v>43998</v>
      </c>
      <c r="B394" s="69">
        <v>1336.68</v>
      </c>
      <c r="C394" s="69">
        <v>223.5</v>
      </c>
      <c r="D394" s="69">
        <v>772</v>
      </c>
      <c r="E394" s="69">
        <v>348</v>
      </c>
    </row>
    <row r="395" spans="1:5" x14ac:dyDescent="0.35">
      <c r="A395" s="68">
        <v>43997</v>
      </c>
      <c r="B395" s="69">
        <v>1316.96</v>
      </c>
      <c r="C395" s="69">
        <v>216.6</v>
      </c>
      <c r="D395" s="69">
        <v>756</v>
      </c>
      <c r="E395" s="69">
        <v>344.8</v>
      </c>
    </row>
    <row r="396" spans="1:5" x14ac:dyDescent="0.35">
      <c r="A396" s="68">
        <v>43994</v>
      </c>
      <c r="B396" s="69">
        <v>1320.5</v>
      </c>
      <c r="C396" s="69">
        <v>215.1</v>
      </c>
      <c r="D396" s="69">
        <v>768.8</v>
      </c>
      <c r="E396" s="69">
        <v>339.4</v>
      </c>
    </row>
    <row r="397" spans="1:5" x14ac:dyDescent="0.35">
      <c r="A397" s="68">
        <v>43993</v>
      </c>
      <c r="B397" s="69">
        <v>1318.71</v>
      </c>
      <c r="C397" s="69">
        <v>217.7</v>
      </c>
      <c r="D397" s="69">
        <v>740</v>
      </c>
      <c r="E397" s="69">
        <v>341</v>
      </c>
    </row>
    <row r="398" spans="1:5" x14ac:dyDescent="0.35">
      <c r="A398" s="68">
        <v>43992</v>
      </c>
      <c r="B398" s="69">
        <v>1343.32</v>
      </c>
      <c r="C398" s="69">
        <v>221.7</v>
      </c>
      <c r="D398" s="69">
        <v>748</v>
      </c>
      <c r="E398" s="69">
        <v>342.7</v>
      </c>
    </row>
    <row r="399" spans="1:5" x14ac:dyDescent="0.35">
      <c r="A399" s="68">
        <v>43991</v>
      </c>
      <c r="B399" s="69">
        <v>1333.8</v>
      </c>
      <c r="C399" s="69">
        <v>213.5</v>
      </c>
      <c r="D399" s="69">
        <v>741</v>
      </c>
      <c r="E399" s="69">
        <v>352.4</v>
      </c>
    </row>
    <row r="400" spans="1:5" x14ac:dyDescent="0.35">
      <c r="A400" s="68">
        <v>43990</v>
      </c>
      <c r="B400" s="69">
        <v>1331.65</v>
      </c>
      <c r="C400" s="69">
        <v>215.6</v>
      </c>
      <c r="D400" s="69">
        <v>733.4</v>
      </c>
      <c r="E400" s="69">
        <v>354.9</v>
      </c>
    </row>
    <row r="401" spans="1:5" x14ac:dyDescent="0.35">
      <c r="A401" s="68">
        <v>43986</v>
      </c>
      <c r="B401" s="69">
        <v>1334.68</v>
      </c>
      <c r="C401" s="69">
        <v>221.7</v>
      </c>
      <c r="D401" s="69">
        <v>739.6</v>
      </c>
      <c r="E401" s="69">
        <v>357.9</v>
      </c>
    </row>
    <row r="402" spans="1:5" x14ac:dyDescent="0.35">
      <c r="A402" s="68">
        <v>43985</v>
      </c>
      <c r="B402" s="69">
        <v>1339.47</v>
      </c>
      <c r="C402" s="69">
        <v>217.5</v>
      </c>
      <c r="D402" s="69">
        <v>739.4</v>
      </c>
      <c r="E402" s="69">
        <v>365.9</v>
      </c>
    </row>
    <row r="403" spans="1:5" x14ac:dyDescent="0.35">
      <c r="A403" s="68">
        <v>43984</v>
      </c>
      <c r="B403" s="69">
        <v>1331.65</v>
      </c>
      <c r="C403" s="69">
        <v>223.7</v>
      </c>
      <c r="D403" s="69">
        <v>738.2</v>
      </c>
      <c r="E403" s="69">
        <v>351.1</v>
      </c>
    </row>
    <row r="404" spans="1:5" x14ac:dyDescent="0.35">
      <c r="A404" s="68">
        <v>43980</v>
      </c>
      <c r="B404" s="69">
        <v>1327.01</v>
      </c>
      <c r="C404" s="69">
        <v>223.9</v>
      </c>
      <c r="D404" s="69">
        <v>708</v>
      </c>
      <c r="E404" s="69">
        <v>333.7</v>
      </c>
    </row>
    <row r="405" spans="1:5" x14ac:dyDescent="0.35">
      <c r="A405" s="68">
        <v>43979</v>
      </c>
      <c r="B405" s="69">
        <v>1324.42</v>
      </c>
      <c r="C405" s="69">
        <v>213.8</v>
      </c>
      <c r="D405" s="69">
        <v>723.4</v>
      </c>
      <c r="E405" s="69">
        <v>337.9</v>
      </c>
    </row>
    <row r="406" spans="1:5" x14ac:dyDescent="0.35">
      <c r="A406" s="68">
        <v>43978</v>
      </c>
      <c r="B406" s="69">
        <v>1287.08</v>
      </c>
      <c r="C406" s="69">
        <v>202.4</v>
      </c>
      <c r="D406" s="69">
        <v>695.8</v>
      </c>
      <c r="E406" s="69">
        <v>324.60000000000002</v>
      </c>
    </row>
    <row r="407" spans="1:5" x14ac:dyDescent="0.35">
      <c r="A407" s="68">
        <v>43977</v>
      </c>
      <c r="B407" s="69">
        <v>1327</v>
      </c>
      <c r="C407" s="69">
        <v>214.5</v>
      </c>
      <c r="D407" s="69">
        <v>727.6</v>
      </c>
      <c r="E407" s="69">
        <v>315</v>
      </c>
    </row>
    <row r="408" spans="1:5" x14ac:dyDescent="0.35">
      <c r="A408" s="68">
        <v>43976</v>
      </c>
      <c r="B408" s="69">
        <v>1322.2</v>
      </c>
      <c r="C408" s="69">
        <v>220.7</v>
      </c>
      <c r="D408" s="69">
        <v>735.4</v>
      </c>
      <c r="E408" s="69">
        <v>300.8</v>
      </c>
    </row>
    <row r="409" spans="1:5" x14ac:dyDescent="0.35">
      <c r="A409" s="68">
        <v>43971</v>
      </c>
      <c r="B409" s="69">
        <v>1301.5899999999999</v>
      </c>
      <c r="C409" s="69">
        <v>218.2</v>
      </c>
      <c r="D409" s="69">
        <v>739.8</v>
      </c>
      <c r="E409" s="69">
        <v>292.39999999999998</v>
      </c>
    </row>
    <row r="410" spans="1:5" x14ac:dyDescent="0.35">
      <c r="A410" s="68">
        <v>43970</v>
      </c>
      <c r="B410" s="69">
        <v>1283.01</v>
      </c>
      <c r="C410" s="69">
        <v>206.4</v>
      </c>
      <c r="D410" s="69">
        <v>718.4</v>
      </c>
      <c r="E410" s="69">
        <v>293.60000000000002</v>
      </c>
    </row>
    <row r="411" spans="1:5" x14ac:dyDescent="0.35">
      <c r="A411" s="68">
        <v>43969</v>
      </c>
      <c r="B411" s="69">
        <v>1274.6500000000001</v>
      </c>
      <c r="C411" s="69">
        <v>207.1</v>
      </c>
      <c r="D411" s="69">
        <v>715</v>
      </c>
      <c r="E411" s="69">
        <v>289.5</v>
      </c>
    </row>
    <row r="412" spans="1:5" x14ac:dyDescent="0.35">
      <c r="A412" s="68">
        <v>43966</v>
      </c>
      <c r="B412" s="69">
        <v>1242.56</v>
      </c>
      <c r="C412" s="69">
        <v>204</v>
      </c>
      <c r="D412" s="69">
        <v>685.8</v>
      </c>
      <c r="E412" s="69">
        <v>279.2</v>
      </c>
    </row>
    <row r="413" spans="1:5" x14ac:dyDescent="0.35">
      <c r="A413" s="68">
        <v>43965</v>
      </c>
      <c r="B413" s="69">
        <v>1236.51</v>
      </c>
      <c r="C413" s="69">
        <v>199.8</v>
      </c>
      <c r="D413" s="69">
        <v>684.2</v>
      </c>
      <c r="E413" s="69">
        <v>268</v>
      </c>
    </row>
    <row r="414" spans="1:5" x14ac:dyDescent="0.35">
      <c r="A414" s="68">
        <v>43964</v>
      </c>
      <c r="B414" s="69">
        <v>1254.75</v>
      </c>
      <c r="C414" s="69">
        <v>209</v>
      </c>
      <c r="D414" s="69">
        <v>705</v>
      </c>
      <c r="E414" s="69">
        <v>262.5</v>
      </c>
    </row>
    <row r="415" spans="1:5" x14ac:dyDescent="0.35">
      <c r="A415" s="68">
        <v>43963</v>
      </c>
      <c r="B415" s="69">
        <v>1260.1500000000001</v>
      </c>
      <c r="C415" s="69">
        <v>208.6</v>
      </c>
      <c r="D415" s="69">
        <v>711</v>
      </c>
      <c r="E415" s="69">
        <v>277.8</v>
      </c>
    </row>
    <row r="416" spans="1:5" x14ac:dyDescent="0.35">
      <c r="A416" s="68">
        <v>43962</v>
      </c>
      <c r="B416" s="69">
        <v>1256.9000000000001</v>
      </c>
      <c r="C416" s="69">
        <v>209.8</v>
      </c>
      <c r="D416" s="69">
        <v>711</v>
      </c>
      <c r="E416" s="69">
        <v>278</v>
      </c>
    </row>
    <row r="417" spans="1:5" x14ac:dyDescent="0.35">
      <c r="A417" s="68">
        <v>43958</v>
      </c>
      <c r="B417" s="69">
        <v>1239.77</v>
      </c>
      <c r="C417" s="69">
        <v>202.6</v>
      </c>
      <c r="D417" s="69">
        <v>692.4</v>
      </c>
      <c r="E417" s="69">
        <v>272</v>
      </c>
    </row>
    <row r="418" spans="1:5" x14ac:dyDescent="0.35">
      <c r="A418" s="68">
        <v>43957</v>
      </c>
      <c r="B418" s="69">
        <v>1222.8900000000001</v>
      </c>
      <c r="C418" s="69">
        <v>196</v>
      </c>
      <c r="D418" s="69">
        <v>692.8</v>
      </c>
      <c r="E418" s="69">
        <v>247.2</v>
      </c>
    </row>
    <row r="419" spans="1:5" x14ac:dyDescent="0.35">
      <c r="A419" s="68">
        <v>43956</v>
      </c>
      <c r="B419" s="69">
        <v>1216.1099999999999</v>
      </c>
      <c r="C419" s="69">
        <v>195.6</v>
      </c>
      <c r="D419" s="69">
        <v>682.6</v>
      </c>
      <c r="E419" s="69">
        <v>245</v>
      </c>
    </row>
    <row r="420" spans="1:5" x14ac:dyDescent="0.35">
      <c r="A420" s="68">
        <v>43955</v>
      </c>
      <c r="B420" s="69">
        <v>1202.74</v>
      </c>
      <c r="C420" s="69">
        <v>209.7</v>
      </c>
      <c r="D420" s="69">
        <v>661.8</v>
      </c>
      <c r="E420" s="69">
        <v>226.2</v>
      </c>
    </row>
    <row r="421" spans="1:5" x14ac:dyDescent="0.35">
      <c r="A421" s="68">
        <v>43952</v>
      </c>
      <c r="B421" s="69">
        <v>1220.74</v>
      </c>
      <c r="C421" s="69">
        <v>210</v>
      </c>
      <c r="D421" s="69">
        <v>668.4</v>
      </c>
      <c r="E421" s="69">
        <v>239</v>
      </c>
    </row>
    <row r="422" spans="1:5" x14ac:dyDescent="0.35">
      <c r="A422" s="68">
        <v>43951</v>
      </c>
      <c r="B422" s="69">
        <v>1234.96</v>
      </c>
      <c r="C422" s="69">
        <v>213.6</v>
      </c>
      <c r="D422" s="69">
        <v>702.6</v>
      </c>
      <c r="E422" s="69">
        <v>241.9</v>
      </c>
    </row>
    <row r="423" spans="1:5" x14ac:dyDescent="0.35">
      <c r="A423" s="68">
        <v>43950</v>
      </c>
      <c r="B423" s="69">
        <v>1236.3599999999999</v>
      </c>
      <c r="C423" s="69">
        <v>211.2</v>
      </c>
      <c r="D423" s="69">
        <v>692.4</v>
      </c>
      <c r="E423" s="69">
        <v>248.1</v>
      </c>
    </row>
    <row r="424" spans="1:5" x14ac:dyDescent="0.35">
      <c r="A424" s="68">
        <v>43949</v>
      </c>
      <c r="B424" s="69">
        <v>1237.19</v>
      </c>
      <c r="C424" s="69">
        <v>216.6</v>
      </c>
      <c r="D424" s="69">
        <v>688.4</v>
      </c>
      <c r="E424" s="69">
        <v>241.7</v>
      </c>
    </row>
    <row r="425" spans="1:5" x14ac:dyDescent="0.35">
      <c r="A425" s="68">
        <v>43948</v>
      </c>
      <c r="B425" s="69">
        <v>1223.94</v>
      </c>
      <c r="C425" s="69">
        <v>232.7</v>
      </c>
      <c r="D425" s="69">
        <v>675.2</v>
      </c>
      <c r="E425" s="69">
        <v>234.5</v>
      </c>
    </row>
    <row r="426" spans="1:5" x14ac:dyDescent="0.35">
      <c r="A426" s="68">
        <v>43945</v>
      </c>
      <c r="B426" s="69">
        <v>1215.2</v>
      </c>
      <c r="C426" s="69">
        <v>230.5</v>
      </c>
      <c r="D426" s="69">
        <v>660</v>
      </c>
      <c r="E426" s="69">
        <v>228.1</v>
      </c>
    </row>
    <row r="427" spans="1:5" x14ac:dyDescent="0.35">
      <c r="A427" s="68">
        <v>43944</v>
      </c>
      <c r="B427" s="69">
        <v>1230.7</v>
      </c>
      <c r="C427" s="69">
        <v>233.9</v>
      </c>
      <c r="D427" s="69">
        <v>663</v>
      </c>
      <c r="E427" s="69">
        <v>228.9</v>
      </c>
    </row>
    <row r="428" spans="1:5" x14ac:dyDescent="0.35">
      <c r="A428" s="68">
        <v>43943</v>
      </c>
      <c r="B428" s="69">
        <v>1209.67</v>
      </c>
      <c r="C428" s="69">
        <v>230.7</v>
      </c>
      <c r="D428" s="69">
        <v>654.20000000000005</v>
      </c>
      <c r="E428" s="69">
        <v>223</v>
      </c>
    </row>
    <row r="429" spans="1:5" x14ac:dyDescent="0.35">
      <c r="A429" s="68">
        <v>43942</v>
      </c>
      <c r="B429" s="69">
        <v>1206.3399999999999</v>
      </c>
      <c r="C429" s="69">
        <v>238.5</v>
      </c>
      <c r="D429" s="69">
        <v>653</v>
      </c>
      <c r="E429" s="69">
        <v>228.6</v>
      </c>
    </row>
    <row r="430" spans="1:5" x14ac:dyDescent="0.35">
      <c r="A430" s="68">
        <v>43941</v>
      </c>
      <c r="B430" s="69">
        <v>1219.3800000000001</v>
      </c>
      <c r="C430" s="69">
        <v>229.8</v>
      </c>
      <c r="D430" s="69">
        <v>659.8</v>
      </c>
      <c r="E430" s="69">
        <v>233</v>
      </c>
    </row>
    <row r="431" spans="1:5" x14ac:dyDescent="0.35">
      <c r="A431" s="68">
        <v>43938</v>
      </c>
      <c r="B431" s="69">
        <v>1204.6500000000001</v>
      </c>
      <c r="C431" s="69">
        <v>213.4</v>
      </c>
      <c r="D431" s="69">
        <v>655</v>
      </c>
      <c r="E431" s="69">
        <v>228.9</v>
      </c>
    </row>
    <row r="432" spans="1:5" x14ac:dyDescent="0.35">
      <c r="A432" s="68">
        <v>43937</v>
      </c>
      <c r="B432" s="69">
        <v>1178.5999999999999</v>
      </c>
      <c r="C432" s="69">
        <v>208.5</v>
      </c>
      <c r="D432" s="69">
        <v>630.4</v>
      </c>
      <c r="E432" s="69">
        <v>216</v>
      </c>
    </row>
    <row r="433" spans="1:5" x14ac:dyDescent="0.35">
      <c r="A433" s="68">
        <v>43936</v>
      </c>
      <c r="B433" s="69">
        <v>1165.22</v>
      </c>
      <c r="C433" s="69">
        <v>205.5</v>
      </c>
      <c r="D433" s="69">
        <v>635</v>
      </c>
      <c r="E433" s="69">
        <v>213.5</v>
      </c>
    </row>
    <row r="434" spans="1:5" x14ac:dyDescent="0.35">
      <c r="A434" s="68">
        <v>43935</v>
      </c>
      <c r="B434" s="69">
        <v>1180.6400000000001</v>
      </c>
      <c r="C434" s="69">
        <v>209.8</v>
      </c>
      <c r="D434" s="69">
        <v>642.4</v>
      </c>
      <c r="E434" s="69">
        <v>230.4</v>
      </c>
    </row>
    <row r="435" spans="1:5" x14ac:dyDescent="0.35">
      <c r="A435" s="68">
        <v>43929</v>
      </c>
      <c r="B435" s="69">
        <v>1151.31</v>
      </c>
      <c r="C435" s="69">
        <v>199</v>
      </c>
      <c r="D435" s="69">
        <v>629.20000000000005</v>
      </c>
      <c r="E435" s="69">
        <v>224.2</v>
      </c>
    </row>
    <row r="436" spans="1:5" x14ac:dyDescent="0.35">
      <c r="A436" s="68">
        <v>43928</v>
      </c>
      <c r="B436" s="69">
        <v>1159.79</v>
      </c>
      <c r="C436" s="69">
        <v>200</v>
      </c>
      <c r="D436" s="69">
        <v>636</v>
      </c>
      <c r="E436" s="69">
        <v>223</v>
      </c>
    </row>
    <row r="437" spans="1:5" x14ac:dyDescent="0.35">
      <c r="A437" s="68">
        <v>43927</v>
      </c>
      <c r="B437" s="69">
        <v>1142.94</v>
      </c>
      <c r="C437" s="69">
        <v>184.05</v>
      </c>
      <c r="D437" s="69">
        <v>612</v>
      </c>
      <c r="E437" s="69">
        <v>215.1</v>
      </c>
    </row>
    <row r="438" spans="1:5" x14ac:dyDescent="0.35">
      <c r="A438" s="68">
        <v>43924</v>
      </c>
      <c r="B438" s="69">
        <v>1129.3</v>
      </c>
      <c r="C438" s="69">
        <v>178.2</v>
      </c>
      <c r="D438" s="69">
        <v>593.6</v>
      </c>
      <c r="E438" s="69">
        <v>206.1</v>
      </c>
    </row>
    <row r="439" spans="1:5" x14ac:dyDescent="0.35">
      <c r="A439" s="68">
        <v>43923</v>
      </c>
      <c r="B439" s="69">
        <v>1114.05</v>
      </c>
      <c r="C439" s="69">
        <v>164.7</v>
      </c>
      <c r="D439" s="69">
        <v>601</v>
      </c>
      <c r="E439" s="69">
        <v>214.1</v>
      </c>
    </row>
    <row r="440" spans="1:5" x14ac:dyDescent="0.35">
      <c r="A440" s="68">
        <v>43922</v>
      </c>
      <c r="B440" s="69">
        <v>1120.47</v>
      </c>
      <c r="C440" s="69">
        <v>162.80000000000001</v>
      </c>
      <c r="D440" s="69">
        <v>607.20000000000005</v>
      </c>
      <c r="E440" s="69">
        <v>209.5</v>
      </c>
    </row>
    <row r="441" spans="1:5" x14ac:dyDescent="0.35">
      <c r="A441" s="68">
        <v>43921</v>
      </c>
      <c r="B441" s="69">
        <v>1126.5</v>
      </c>
      <c r="C441" s="69">
        <v>165.2</v>
      </c>
      <c r="D441" s="69">
        <v>618.20000000000005</v>
      </c>
      <c r="E441" s="69">
        <v>220.9</v>
      </c>
    </row>
    <row r="442" spans="1:5" x14ac:dyDescent="0.35">
      <c r="A442" s="68">
        <v>43920</v>
      </c>
      <c r="B442" s="69">
        <v>1104.6500000000001</v>
      </c>
      <c r="C442" s="69">
        <v>166.55</v>
      </c>
      <c r="D442" s="69">
        <v>609.4</v>
      </c>
      <c r="E442" s="69">
        <v>214.6</v>
      </c>
    </row>
    <row r="443" spans="1:5" x14ac:dyDescent="0.35">
      <c r="A443" s="68">
        <v>43917</v>
      </c>
      <c r="B443" s="69">
        <v>1075.92</v>
      </c>
      <c r="C443" s="69">
        <v>159.30000000000001</v>
      </c>
      <c r="D443" s="69">
        <v>588.6</v>
      </c>
      <c r="E443" s="69">
        <v>218</v>
      </c>
    </row>
    <row r="444" spans="1:5" x14ac:dyDescent="0.35">
      <c r="A444" s="68">
        <v>43916</v>
      </c>
      <c r="B444" s="69">
        <v>1086.43</v>
      </c>
      <c r="C444" s="69">
        <v>159.30000000000001</v>
      </c>
      <c r="D444" s="69">
        <v>587</v>
      </c>
      <c r="E444" s="69">
        <v>223.8</v>
      </c>
    </row>
    <row r="445" spans="1:5" x14ac:dyDescent="0.35">
      <c r="A445" s="68">
        <v>43915</v>
      </c>
      <c r="B445" s="69">
        <v>1055.5</v>
      </c>
      <c r="C445" s="69">
        <v>164</v>
      </c>
      <c r="D445" s="69">
        <v>546</v>
      </c>
      <c r="E445" s="69">
        <v>214</v>
      </c>
    </row>
    <row r="446" spans="1:5" x14ac:dyDescent="0.35">
      <c r="A446" s="68">
        <v>43914</v>
      </c>
      <c r="B446" s="69">
        <v>1031.0899999999999</v>
      </c>
      <c r="C446" s="69">
        <v>167.95</v>
      </c>
      <c r="D446" s="69">
        <v>518.6</v>
      </c>
      <c r="E446" s="69">
        <v>216.3</v>
      </c>
    </row>
    <row r="447" spans="1:5" x14ac:dyDescent="0.35">
      <c r="A447" s="68">
        <v>43913</v>
      </c>
      <c r="B447" s="69">
        <v>990.61</v>
      </c>
      <c r="C447" s="69">
        <v>165.1</v>
      </c>
      <c r="D447" s="69">
        <v>475</v>
      </c>
      <c r="E447" s="69">
        <v>197.35</v>
      </c>
    </row>
    <row r="448" spans="1:5" x14ac:dyDescent="0.35">
      <c r="A448" s="68">
        <v>43910</v>
      </c>
      <c r="B448" s="69">
        <v>1031.3699999999999</v>
      </c>
      <c r="C448" s="69">
        <v>163</v>
      </c>
      <c r="D448" s="69">
        <v>512</v>
      </c>
      <c r="E448" s="69">
        <v>203.6</v>
      </c>
    </row>
    <row r="449" spans="1:5" x14ac:dyDescent="0.35">
      <c r="A449" s="68">
        <v>43909</v>
      </c>
      <c r="B449" s="69">
        <v>1015.93</v>
      </c>
      <c r="C449" s="69">
        <v>167.15</v>
      </c>
      <c r="D449" s="69">
        <v>473.2</v>
      </c>
      <c r="E449" s="69">
        <v>199.9</v>
      </c>
    </row>
    <row r="450" spans="1:5" x14ac:dyDescent="0.35">
      <c r="A450" s="68">
        <v>43908</v>
      </c>
      <c r="B450" s="69">
        <v>1007.04</v>
      </c>
      <c r="C450" s="69">
        <v>170.8</v>
      </c>
      <c r="D450" s="69">
        <v>458.8</v>
      </c>
      <c r="E450" s="69">
        <v>207.6</v>
      </c>
    </row>
    <row r="451" spans="1:5" x14ac:dyDescent="0.35">
      <c r="A451" s="68">
        <v>43907</v>
      </c>
      <c r="B451" s="69">
        <v>1032.5899999999999</v>
      </c>
      <c r="C451" s="69">
        <v>149.80000000000001</v>
      </c>
      <c r="D451" s="69">
        <v>538</v>
      </c>
      <c r="E451" s="69">
        <v>203</v>
      </c>
    </row>
    <row r="452" spans="1:5" x14ac:dyDescent="0.35">
      <c r="A452" s="68">
        <v>43906</v>
      </c>
      <c r="B452" s="69">
        <v>1017.31</v>
      </c>
      <c r="C452" s="69">
        <v>144.4</v>
      </c>
      <c r="D452" s="69">
        <v>569.4</v>
      </c>
      <c r="E452" s="69">
        <v>195.2</v>
      </c>
    </row>
    <row r="453" spans="1:5" x14ac:dyDescent="0.35">
      <c r="A453" s="68">
        <v>43903</v>
      </c>
      <c r="B453" s="69">
        <v>1041.51</v>
      </c>
      <c r="C453" s="69">
        <v>122</v>
      </c>
      <c r="D453" s="69">
        <v>610.4</v>
      </c>
      <c r="E453" s="69">
        <v>203.2</v>
      </c>
    </row>
    <row r="454" spans="1:5" x14ac:dyDescent="0.35">
      <c r="A454" s="68">
        <v>43902</v>
      </c>
      <c r="B454" s="69">
        <v>1030.26</v>
      </c>
      <c r="C454" s="69">
        <v>119.25</v>
      </c>
      <c r="D454" s="69">
        <v>594</v>
      </c>
      <c r="E454" s="69">
        <v>212</v>
      </c>
    </row>
    <row r="455" spans="1:5" x14ac:dyDescent="0.35">
      <c r="A455" s="68">
        <v>43901</v>
      </c>
      <c r="B455" s="69">
        <v>1120.2</v>
      </c>
      <c r="C455" s="69">
        <v>134.6</v>
      </c>
      <c r="D455" s="69">
        <v>634</v>
      </c>
      <c r="E455" s="69">
        <v>243.8</v>
      </c>
    </row>
    <row r="456" spans="1:5" x14ac:dyDescent="0.35">
      <c r="A456" s="68">
        <v>43900</v>
      </c>
      <c r="B456" s="69">
        <v>1143.17</v>
      </c>
      <c r="C456" s="69">
        <v>137.69999999999999</v>
      </c>
      <c r="D456" s="69">
        <v>636.20000000000005</v>
      </c>
      <c r="E456" s="69">
        <v>253.4</v>
      </c>
    </row>
    <row r="457" spans="1:5" x14ac:dyDescent="0.35">
      <c r="A457" s="68">
        <v>43899</v>
      </c>
      <c r="B457" s="69">
        <v>1159.79</v>
      </c>
      <c r="C457" s="69">
        <v>142.94999999999999</v>
      </c>
      <c r="D457" s="69">
        <v>628</v>
      </c>
      <c r="E457" s="69">
        <v>267.39999999999998</v>
      </c>
    </row>
    <row r="458" spans="1:5" x14ac:dyDescent="0.35">
      <c r="A458" s="68">
        <v>43896</v>
      </c>
      <c r="B458" s="69">
        <v>1227.1500000000001</v>
      </c>
      <c r="C458" s="69">
        <v>151.05000000000001</v>
      </c>
      <c r="D458" s="69">
        <v>676.4</v>
      </c>
      <c r="E458" s="69">
        <v>294.39999999999998</v>
      </c>
    </row>
    <row r="459" spans="1:5" x14ac:dyDescent="0.35">
      <c r="A459" s="68">
        <v>43895</v>
      </c>
      <c r="B459" s="69">
        <v>1262.5899999999999</v>
      </c>
      <c r="C459" s="69">
        <v>158</v>
      </c>
      <c r="D459" s="69">
        <v>704.2</v>
      </c>
      <c r="E459" s="69">
        <v>293.8</v>
      </c>
    </row>
    <row r="460" spans="1:5" x14ac:dyDescent="0.35">
      <c r="A460" s="68">
        <v>43894</v>
      </c>
      <c r="B460" s="69">
        <v>1271.58</v>
      </c>
      <c r="C460" s="69">
        <v>158.9</v>
      </c>
      <c r="D460" s="69">
        <v>711.8</v>
      </c>
      <c r="E460" s="69">
        <v>307.10000000000002</v>
      </c>
    </row>
    <row r="461" spans="1:5" x14ac:dyDescent="0.35">
      <c r="A461" s="68">
        <v>43893</v>
      </c>
      <c r="B461" s="69">
        <v>1265.27</v>
      </c>
      <c r="C461" s="69">
        <v>155.94999999999999</v>
      </c>
      <c r="D461" s="69">
        <v>722.2</v>
      </c>
      <c r="E461" s="69">
        <v>305.8</v>
      </c>
    </row>
    <row r="462" spans="1:5" x14ac:dyDescent="0.35">
      <c r="A462" s="68">
        <v>43892</v>
      </c>
      <c r="B462" s="69">
        <v>1230.6400000000001</v>
      </c>
      <c r="C462" s="69">
        <v>151.35</v>
      </c>
      <c r="D462" s="69">
        <v>685.6</v>
      </c>
      <c r="E462" s="69">
        <v>294.7</v>
      </c>
    </row>
    <row r="463" spans="1:5" x14ac:dyDescent="0.35">
      <c r="A463" s="68">
        <v>43889</v>
      </c>
      <c r="B463" s="69">
        <v>1218.7</v>
      </c>
      <c r="C463" s="69">
        <v>153.1</v>
      </c>
      <c r="D463" s="69">
        <v>681.8</v>
      </c>
      <c r="E463" s="69">
        <v>303.7</v>
      </c>
    </row>
    <row r="464" spans="1:5" x14ac:dyDescent="0.35">
      <c r="A464" s="68">
        <v>43888</v>
      </c>
      <c r="B464" s="69">
        <v>1249.3800000000001</v>
      </c>
      <c r="C464" s="69">
        <v>153.44999999999999</v>
      </c>
      <c r="D464" s="69">
        <v>690</v>
      </c>
      <c r="E464" s="69">
        <v>313.89999999999998</v>
      </c>
    </row>
    <row r="465" spans="1:5" x14ac:dyDescent="0.35">
      <c r="A465" s="68">
        <v>43887</v>
      </c>
      <c r="B465" s="69">
        <v>1285.31</v>
      </c>
      <c r="C465" s="69">
        <v>158.9</v>
      </c>
      <c r="D465" s="69">
        <v>709.8</v>
      </c>
      <c r="E465" s="69">
        <v>319.10000000000002</v>
      </c>
    </row>
    <row r="466" spans="1:5" x14ac:dyDescent="0.35">
      <c r="A466" s="68">
        <v>43886</v>
      </c>
      <c r="B466" s="69">
        <v>1286.2</v>
      </c>
      <c r="C466" s="69">
        <v>159.15</v>
      </c>
      <c r="D466" s="69">
        <v>703</v>
      </c>
      <c r="E466" s="69">
        <v>313.7</v>
      </c>
    </row>
    <row r="467" spans="1:5" x14ac:dyDescent="0.35">
      <c r="A467" s="68">
        <v>43885</v>
      </c>
      <c r="B467" s="69">
        <v>1309.19</v>
      </c>
      <c r="C467" s="69">
        <v>159.80000000000001</v>
      </c>
      <c r="D467" s="69">
        <v>722.6</v>
      </c>
      <c r="E467" s="69">
        <v>311.10000000000002</v>
      </c>
    </row>
    <row r="468" spans="1:5" x14ac:dyDescent="0.35">
      <c r="A468" s="68">
        <v>43882</v>
      </c>
      <c r="B468" s="69">
        <v>1361.53</v>
      </c>
      <c r="C468" s="69">
        <v>168</v>
      </c>
      <c r="D468" s="69">
        <v>772.6</v>
      </c>
      <c r="E468" s="69">
        <v>332.5</v>
      </c>
    </row>
    <row r="469" spans="1:5" x14ac:dyDescent="0.35">
      <c r="A469" s="68">
        <v>43881</v>
      </c>
      <c r="B469" s="69">
        <v>1373.27</v>
      </c>
      <c r="C469" s="69">
        <v>168.9</v>
      </c>
      <c r="D469" s="69">
        <v>782.4</v>
      </c>
      <c r="E469" s="69">
        <v>335.5</v>
      </c>
    </row>
    <row r="470" spans="1:5" x14ac:dyDescent="0.35">
      <c r="A470" s="68">
        <v>43880</v>
      </c>
      <c r="B470" s="69">
        <v>1376.67</v>
      </c>
      <c r="C470" s="69">
        <v>169</v>
      </c>
      <c r="D470" s="69">
        <v>791.2</v>
      </c>
      <c r="E470" s="69">
        <v>335</v>
      </c>
    </row>
    <row r="471" spans="1:5" x14ac:dyDescent="0.35">
      <c r="A471" s="68">
        <v>43879</v>
      </c>
      <c r="B471" s="69">
        <v>1363.56</v>
      </c>
      <c r="C471" s="69">
        <v>161</v>
      </c>
      <c r="D471" s="69">
        <v>772.8</v>
      </c>
      <c r="E471" s="69">
        <v>338.4</v>
      </c>
    </row>
    <row r="472" spans="1:5" x14ac:dyDescent="0.35">
      <c r="A472" s="68">
        <v>43878</v>
      </c>
      <c r="B472" s="69">
        <v>1354.48</v>
      </c>
      <c r="C472" s="69">
        <v>162.15</v>
      </c>
      <c r="D472" s="69">
        <v>771.8</v>
      </c>
      <c r="E472" s="69">
        <v>345</v>
      </c>
    </row>
    <row r="473" spans="1:5" x14ac:dyDescent="0.35">
      <c r="A473" s="68">
        <v>43875</v>
      </c>
      <c r="B473" s="69">
        <v>1355.4</v>
      </c>
      <c r="C473" s="69">
        <v>164.95</v>
      </c>
      <c r="D473" s="69">
        <v>778</v>
      </c>
      <c r="E473" s="69">
        <v>341</v>
      </c>
    </row>
    <row r="474" spans="1:5" x14ac:dyDescent="0.35">
      <c r="A474" s="68">
        <v>43874</v>
      </c>
      <c r="B474" s="69">
        <v>1345.14</v>
      </c>
      <c r="C474" s="69">
        <v>163</v>
      </c>
      <c r="D474" s="69">
        <v>772.2</v>
      </c>
      <c r="E474" s="69">
        <v>339.9</v>
      </c>
    </row>
    <row r="475" spans="1:5" x14ac:dyDescent="0.35">
      <c r="A475" s="68">
        <v>43873</v>
      </c>
      <c r="B475" s="69">
        <v>1347.79</v>
      </c>
      <c r="C475" s="69">
        <v>159.9</v>
      </c>
      <c r="D475" s="69">
        <v>770</v>
      </c>
      <c r="E475" s="69">
        <v>348.9</v>
      </c>
    </row>
    <row r="476" spans="1:5" x14ac:dyDescent="0.35">
      <c r="A476" s="68">
        <v>43872</v>
      </c>
      <c r="B476" s="69">
        <v>1351.88</v>
      </c>
      <c r="C476" s="69">
        <v>149.4</v>
      </c>
      <c r="D476" s="69">
        <v>778.8</v>
      </c>
      <c r="E476" s="69">
        <v>349.8</v>
      </c>
    </row>
    <row r="477" spans="1:5" x14ac:dyDescent="0.35">
      <c r="A477" s="68">
        <v>43871</v>
      </c>
      <c r="B477" s="69">
        <v>1333.47</v>
      </c>
      <c r="C477" s="69">
        <v>139.80000000000001</v>
      </c>
      <c r="D477" s="69">
        <v>767.6</v>
      </c>
      <c r="E477" s="69">
        <v>351.3</v>
      </c>
    </row>
    <row r="478" spans="1:5" x14ac:dyDescent="0.35">
      <c r="A478" s="68">
        <v>43868</v>
      </c>
      <c r="B478" s="69">
        <v>1340.25</v>
      </c>
      <c r="C478" s="69">
        <v>137.19999999999999</v>
      </c>
      <c r="D478" s="69">
        <v>784.6</v>
      </c>
      <c r="E478" s="69">
        <v>361.4</v>
      </c>
    </row>
    <row r="479" spans="1:5" x14ac:dyDescent="0.35">
      <c r="A479" s="68">
        <v>43867</v>
      </c>
      <c r="B479" s="69">
        <v>1342.84</v>
      </c>
      <c r="C479" s="69">
        <v>137.6</v>
      </c>
      <c r="D479" s="69">
        <v>791</v>
      </c>
      <c r="E479" s="69">
        <v>372.5</v>
      </c>
    </row>
    <row r="480" spans="1:5" x14ac:dyDescent="0.35">
      <c r="A480" s="68">
        <v>43866</v>
      </c>
      <c r="B480" s="69">
        <v>1330.64</v>
      </c>
      <c r="C480" s="69">
        <v>142.6</v>
      </c>
      <c r="D480" s="69">
        <v>783.4</v>
      </c>
      <c r="E480" s="69">
        <v>353.3</v>
      </c>
    </row>
    <row r="481" spans="1:5" x14ac:dyDescent="0.35">
      <c r="A481" s="68">
        <v>43865</v>
      </c>
      <c r="B481" s="69">
        <v>1299.1400000000001</v>
      </c>
      <c r="C481" s="69">
        <v>150.80000000000001</v>
      </c>
      <c r="D481" s="69">
        <v>753</v>
      </c>
      <c r="E481" s="69">
        <v>340.6</v>
      </c>
    </row>
    <row r="482" spans="1:5" x14ac:dyDescent="0.35">
      <c r="A482" s="68">
        <v>43864</v>
      </c>
      <c r="B482" s="69">
        <v>1278.76</v>
      </c>
      <c r="C482" s="69">
        <v>121.5</v>
      </c>
      <c r="D482" s="69">
        <v>743.4</v>
      </c>
      <c r="E482" s="69">
        <v>349.3</v>
      </c>
    </row>
    <row r="483" spans="1:5" x14ac:dyDescent="0.35">
      <c r="A483" s="68">
        <v>43861</v>
      </c>
      <c r="B483" s="69">
        <v>1277.8</v>
      </c>
      <c r="C483" s="69">
        <v>123.5</v>
      </c>
      <c r="D483" s="69">
        <v>733.6</v>
      </c>
      <c r="E483" s="69">
        <v>349.4</v>
      </c>
    </row>
    <row r="484" spans="1:5" x14ac:dyDescent="0.35">
      <c r="A484" s="68">
        <v>43860</v>
      </c>
      <c r="B484" s="69">
        <v>1274.98</v>
      </c>
      <c r="C484" s="69">
        <v>122.05</v>
      </c>
      <c r="D484" s="69">
        <v>738.8</v>
      </c>
      <c r="E484" s="69">
        <v>356.2</v>
      </c>
    </row>
    <row r="485" spans="1:5" x14ac:dyDescent="0.35">
      <c r="A485" s="68">
        <v>43859</v>
      </c>
      <c r="B485" s="69">
        <v>1295.3399999999999</v>
      </c>
      <c r="C485" s="69">
        <v>121</v>
      </c>
      <c r="D485" s="69">
        <v>766.2</v>
      </c>
      <c r="E485" s="69">
        <v>358.1</v>
      </c>
    </row>
    <row r="486" spans="1:5" x14ac:dyDescent="0.35">
      <c r="A486" s="68">
        <v>43858</v>
      </c>
      <c r="B486" s="69">
        <v>1276.93</v>
      </c>
      <c r="C486" s="69">
        <v>117.4</v>
      </c>
      <c r="D486" s="69">
        <v>752.2</v>
      </c>
      <c r="E486" s="69">
        <v>355.1</v>
      </c>
    </row>
    <row r="487" spans="1:5" x14ac:dyDescent="0.35">
      <c r="A487" s="68">
        <v>43857</v>
      </c>
      <c r="B487" s="69">
        <v>1268.78</v>
      </c>
      <c r="C487" s="69">
        <v>115.8</v>
      </c>
      <c r="D487" s="69">
        <v>742.4</v>
      </c>
      <c r="E487" s="69">
        <v>353.1</v>
      </c>
    </row>
    <row r="488" spans="1:5" x14ac:dyDescent="0.35">
      <c r="A488" s="68">
        <v>43854</v>
      </c>
      <c r="B488" s="69">
        <v>1299.42</v>
      </c>
      <c r="C488" s="69">
        <v>115.5</v>
      </c>
      <c r="D488" s="69">
        <v>758.4</v>
      </c>
      <c r="E488" s="69">
        <v>375.4</v>
      </c>
    </row>
    <row r="489" spans="1:5" x14ac:dyDescent="0.35">
      <c r="A489" s="68">
        <v>43853</v>
      </c>
      <c r="B489" s="69">
        <v>1288.94</v>
      </c>
      <c r="C489" s="69">
        <v>116.1</v>
      </c>
      <c r="D489" s="69">
        <v>753</v>
      </c>
      <c r="E489" s="69">
        <v>367.9</v>
      </c>
    </row>
    <row r="490" spans="1:5" x14ac:dyDescent="0.35">
      <c r="A490" s="68">
        <v>43852</v>
      </c>
      <c r="B490" s="69">
        <v>1294.2</v>
      </c>
      <c r="C490" s="69">
        <v>118.55</v>
      </c>
      <c r="D490" s="69">
        <v>772</v>
      </c>
      <c r="E490" s="69">
        <v>366.7</v>
      </c>
    </row>
    <row r="491" spans="1:5" x14ac:dyDescent="0.35">
      <c r="A491" s="68">
        <v>43851</v>
      </c>
      <c r="B491" s="69">
        <v>1286.32</v>
      </c>
      <c r="C491" s="69">
        <v>117.5</v>
      </c>
      <c r="D491" s="69">
        <v>747.8</v>
      </c>
      <c r="E491" s="69">
        <v>363.5</v>
      </c>
    </row>
    <row r="492" spans="1:5" x14ac:dyDescent="0.35">
      <c r="A492" s="68">
        <v>43850</v>
      </c>
      <c r="B492" s="69">
        <v>1287.53</v>
      </c>
      <c r="C492" s="69">
        <v>117</v>
      </c>
      <c r="D492" s="69">
        <v>763.6</v>
      </c>
      <c r="E492" s="69">
        <v>364.5</v>
      </c>
    </row>
    <row r="493" spans="1:5" x14ac:dyDescent="0.35">
      <c r="A493" s="68">
        <v>43847</v>
      </c>
      <c r="B493" s="69">
        <v>1284.3</v>
      </c>
      <c r="C493" s="69">
        <v>114.4</v>
      </c>
      <c r="D493" s="69">
        <v>769.6</v>
      </c>
      <c r="E493" s="69">
        <v>364.4</v>
      </c>
    </row>
    <row r="494" spans="1:5" x14ac:dyDescent="0.35">
      <c r="A494" s="68">
        <v>43846</v>
      </c>
      <c r="B494" s="69">
        <v>1272.92</v>
      </c>
      <c r="C494" s="69">
        <v>112.7</v>
      </c>
      <c r="D494" s="69">
        <v>772</v>
      </c>
      <c r="E494" s="69">
        <v>370</v>
      </c>
    </row>
    <row r="495" spans="1:5" x14ac:dyDescent="0.35">
      <c r="A495" s="68">
        <v>43845</v>
      </c>
      <c r="B495" s="69">
        <v>1274.01</v>
      </c>
      <c r="C495" s="69">
        <v>112.55</v>
      </c>
      <c r="D495" s="69">
        <v>766.2</v>
      </c>
      <c r="E495" s="69">
        <v>355</v>
      </c>
    </row>
    <row r="496" spans="1:5" x14ac:dyDescent="0.35">
      <c r="A496" s="68">
        <v>43844</v>
      </c>
      <c r="B496" s="69">
        <v>1255.01</v>
      </c>
      <c r="C496" s="69">
        <v>109</v>
      </c>
      <c r="D496" s="69">
        <v>758.4</v>
      </c>
      <c r="E496" s="69">
        <v>351.3</v>
      </c>
    </row>
    <row r="497" spans="1:5" x14ac:dyDescent="0.35">
      <c r="A497" s="68">
        <v>43843</v>
      </c>
      <c r="B497" s="69">
        <v>1250.5</v>
      </c>
      <c r="C497" s="69">
        <v>109.95</v>
      </c>
      <c r="D497" s="69">
        <v>753</v>
      </c>
      <c r="E497" s="69">
        <v>341</v>
      </c>
    </row>
    <row r="498" spans="1:5" x14ac:dyDescent="0.35">
      <c r="A498" s="68">
        <v>43840</v>
      </c>
      <c r="B498" s="69">
        <v>1246.79</v>
      </c>
      <c r="C498" s="69">
        <v>114.35</v>
      </c>
      <c r="D498" s="69">
        <v>746</v>
      </c>
      <c r="E498" s="69">
        <v>345.3</v>
      </c>
    </row>
    <row r="499" spans="1:5" x14ac:dyDescent="0.35">
      <c r="A499" s="68">
        <v>43839</v>
      </c>
      <c r="B499" s="69">
        <v>1246.1199999999999</v>
      </c>
      <c r="C499" s="69">
        <v>110.8</v>
      </c>
      <c r="D499" s="69">
        <v>754</v>
      </c>
      <c r="E499" s="69">
        <v>348.4</v>
      </c>
    </row>
    <row r="500" spans="1:5" x14ac:dyDescent="0.35">
      <c r="A500" s="68">
        <v>43838</v>
      </c>
      <c r="B500" s="69">
        <v>1239.03</v>
      </c>
      <c r="C500" s="69">
        <v>109.6</v>
      </c>
      <c r="D500" s="69">
        <v>755.8</v>
      </c>
      <c r="E500" s="69">
        <v>343.6</v>
      </c>
    </row>
    <row r="501" spans="1:5" x14ac:dyDescent="0.35">
      <c r="A501" s="68">
        <v>43837</v>
      </c>
      <c r="B501" s="69">
        <v>1240.97</v>
      </c>
      <c r="C501" s="69">
        <v>110.5</v>
      </c>
      <c r="D501" s="69">
        <v>753.8</v>
      </c>
      <c r="E501" s="69">
        <v>339.3</v>
      </c>
    </row>
    <row r="502" spans="1:5" x14ac:dyDescent="0.35">
      <c r="A502" s="68">
        <v>43836</v>
      </c>
      <c r="B502" s="69">
        <v>1235.1600000000001</v>
      </c>
      <c r="C502" s="69">
        <v>108.15</v>
      </c>
      <c r="D502" s="69">
        <v>752.4</v>
      </c>
      <c r="E502" s="69">
        <v>328.2</v>
      </c>
    </row>
    <row r="503" spans="1:5" x14ac:dyDescent="0.35">
      <c r="A503" s="68">
        <v>43833</v>
      </c>
      <c r="B503" s="69">
        <v>1237.55</v>
      </c>
      <c r="C503" s="69">
        <v>111.3</v>
      </c>
      <c r="D503" s="69">
        <v>751.4</v>
      </c>
      <c r="E503" s="69">
        <v>293.2</v>
      </c>
    </row>
    <row r="504" spans="1:5" x14ac:dyDescent="0.35">
      <c r="A504" s="68">
        <v>43832</v>
      </c>
      <c r="B504" s="69">
        <v>1253.25</v>
      </c>
      <c r="C504" s="69">
        <v>112.5</v>
      </c>
      <c r="D504" s="69">
        <v>769.8</v>
      </c>
      <c r="E504" s="69">
        <v>293</v>
      </c>
    </row>
    <row r="505" spans="1:5" x14ac:dyDescent="0.35">
      <c r="A505" s="68">
        <v>43829</v>
      </c>
      <c r="B505" s="69">
        <v>1253.9000000000001</v>
      </c>
      <c r="C505" s="69">
        <v>111.7</v>
      </c>
      <c r="D505" s="69">
        <v>767.8</v>
      </c>
      <c r="E505" s="69">
        <v>289.8</v>
      </c>
    </row>
    <row r="506" spans="1:5" x14ac:dyDescent="0.35">
      <c r="A506" s="68">
        <v>43826</v>
      </c>
      <c r="B506" s="69">
        <v>1264.3599999999999</v>
      </c>
      <c r="C506" s="69">
        <v>112.75</v>
      </c>
      <c r="D506" s="69">
        <v>771</v>
      </c>
      <c r="E506" s="69">
        <v>289</v>
      </c>
    </row>
    <row r="507" spans="1:5" x14ac:dyDescent="0.35">
      <c r="A507" s="68">
        <v>43822</v>
      </c>
      <c r="B507" s="69">
        <v>1258.8800000000001</v>
      </c>
      <c r="C507" s="69">
        <v>113.25</v>
      </c>
      <c r="D507" s="69">
        <v>766</v>
      </c>
      <c r="E507" s="69">
        <v>290.10000000000002</v>
      </c>
    </row>
    <row r="508" spans="1:5" x14ac:dyDescent="0.35">
      <c r="A508" s="68">
        <v>43819</v>
      </c>
      <c r="B508" s="69">
        <v>1247.1500000000001</v>
      </c>
      <c r="C508" s="69">
        <v>109.4</v>
      </c>
      <c r="D508" s="69">
        <v>755</v>
      </c>
      <c r="E508" s="69">
        <v>290.10000000000002</v>
      </c>
    </row>
    <row r="509" spans="1:5" x14ac:dyDescent="0.35">
      <c r="A509" s="68">
        <v>43818</v>
      </c>
      <c r="B509" s="69">
        <v>1240.69</v>
      </c>
      <c r="C509" s="69">
        <v>108.95</v>
      </c>
      <c r="D509" s="69">
        <v>756</v>
      </c>
      <c r="E509" s="69">
        <v>281.5</v>
      </c>
    </row>
    <row r="510" spans="1:5" x14ac:dyDescent="0.35">
      <c r="A510" s="68">
        <v>43817</v>
      </c>
      <c r="B510" s="69">
        <v>1240.93</v>
      </c>
      <c r="C510" s="69">
        <v>107.35</v>
      </c>
      <c r="D510" s="69">
        <v>752</v>
      </c>
      <c r="E510" s="69">
        <v>276.7</v>
      </c>
    </row>
    <row r="511" spans="1:5" x14ac:dyDescent="0.35">
      <c r="A511" s="68">
        <v>43816</v>
      </c>
      <c r="B511" s="69">
        <v>1254.5899999999999</v>
      </c>
      <c r="C511" s="69">
        <v>109.3</v>
      </c>
      <c r="D511" s="69">
        <v>769</v>
      </c>
      <c r="E511" s="69">
        <v>277</v>
      </c>
    </row>
    <row r="512" spans="1:5" x14ac:dyDescent="0.35">
      <c r="A512" s="68">
        <v>43815</v>
      </c>
      <c r="B512" s="69">
        <v>1257.06</v>
      </c>
      <c r="C512" s="69">
        <v>110.9</v>
      </c>
      <c r="D512" s="69">
        <v>766.4</v>
      </c>
      <c r="E512" s="69">
        <v>279.7</v>
      </c>
    </row>
    <row r="513" spans="1:5" x14ac:dyDescent="0.35">
      <c r="A513" s="68">
        <v>43812</v>
      </c>
      <c r="B513" s="69">
        <v>1234.9000000000001</v>
      </c>
      <c r="C513" s="69">
        <v>108.65</v>
      </c>
      <c r="D513" s="69">
        <v>757.2</v>
      </c>
      <c r="E513" s="69">
        <v>275.2</v>
      </c>
    </row>
    <row r="514" spans="1:5" x14ac:dyDescent="0.35">
      <c r="A514" s="68">
        <v>43811</v>
      </c>
      <c r="B514" s="69">
        <v>1233.5899999999999</v>
      </c>
      <c r="C514" s="69">
        <v>108.75</v>
      </c>
      <c r="D514" s="69">
        <v>753.2</v>
      </c>
      <c r="E514" s="69">
        <v>272.3</v>
      </c>
    </row>
    <row r="515" spans="1:5" x14ac:dyDescent="0.35">
      <c r="A515" s="68">
        <v>43810</v>
      </c>
      <c r="B515" s="69">
        <v>1228.52</v>
      </c>
      <c r="C515" s="69">
        <v>109.9</v>
      </c>
      <c r="D515" s="69">
        <v>746</v>
      </c>
      <c r="E515" s="69">
        <v>272.2</v>
      </c>
    </row>
    <row r="516" spans="1:5" x14ac:dyDescent="0.35">
      <c r="A516" s="68">
        <v>43809</v>
      </c>
      <c r="B516" s="69">
        <v>1232.95</v>
      </c>
      <c r="C516" s="69">
        <v>110.7</v>
      </c>
      <c r="D516" s="69">
        <v>743.6</v>
      </c>
      <c r="E516" s="69">
        <v>270</v>
      </c>
    </row>
    <row r="517" spans="1:5" x14ac:dyDescent="0.35">
      <c r="A517" s="68">
        <v>43808</v>
      </c>
      <c r="B517" s="69">
        <v>1234.54</v>
      </c>
      <c r="C517" s="69">
        <v>112.95</v>
      </c>
      <c r="D517" s="69">
        <v>745</v>
      </c>
      <c r="E517" s="69">
        <v>265.2</v>
      </c>
    </row>
    <row r="518" spans="1:5" x14ac:dyDescent="0.35">
      <c r="A518" s="68">
        <v>43805</v>
      </c>
      <c r="B518" s="69">
        <v>1240.31</v>
      </c>
      <c r="C518" s="69">
        <v>116.85</v>
      </c>
      <c r="D518" s="69">
        <v>762</v>
      </c>
      <c r="E518" s="69">
        <v>267.89999999999998</v>
      </c>
    </row>
    <row r="519" spans="1:5" x14ac:dyDescent="0.35">
      <c r="A519" s="68">
        <v>43804</v>
      </c>
      <c r="B519" s="69">
        <v>1231.55</v>
      </c>
      <c r="C519" s="69">
        <v>115.5</v>
      </c>
      <c r="D519" s="69">
        <v>741.4</v>
      </c>
      <c r="E519" s="69">
        <v>262.8</v>
      </c>
    </row>
    <row r="520" spans="1:5" x14ac:dyDescent="0.35">
      <c r="A520" s="68">
        <v>43803</v>
      </c>
      <c r="B520" s="69">
        <v>1223.58</v>
      </c>
      <c r="C520" s="69">
        <v>114.3</v>
      </c>
      <c r="D520" s="69">
        <v>737.2</v>
      </c>
      <c r="E520" s="69">
        <v>263</v>
      </c>
    </row>
    <row r="521" spans="1:5" x14ac:dyDescent="0.35">
      <c r="A521" s="68">
        <v>43802</v>
      </c>
      <c r="B521" s="69">
        <v>1215.22</v>
      </c>
      <c r="C521" s="69">
        <v>113.85</v>
      </c>
      <c r="D521" s="69">
        <v>730.2</v>
      </c>
      <c r="E521" s="69">
        <v>262.8</v>
      </c>
    </row>
    <row r="522" spans="1:5" x14ac:dyDescent="0.35">
      <c r="A522" s="68">
        <v>43801</v>
      </c>
      <c r="B522" s="69">
        <v>1214.6600000000001</v>
      </c>
      <c r="C522" s="69">
        <v>114.9</v>
      </c>
      <c r="D522" s="69">
        <v>737.4</v>
      </c>
      <c r="E522" s="69">
        <v>264.2</v>
      </c>
    </row>
    <row r="523" spans="1:5" x14ac:dyDescent="0.35">
      <c r="A523" s="68">
        <v>43798</v>
      </c>
      <c r="B523" s="69">
        <v>1218.78</v>
      </c>
      <c r="C523" s="69">
        <v>117.2</v>
      </c>
      <c r="D523" s="69">
        <v>738.4</v>
      </c>
      <c r="E523" s="69">
        <v>273</v>
      </c>
    </row>
    <row r="524" spans="1:5" x14ac:dyDescent="0.35">
      <c r="A524" s="68">
        <v>43797</v>
      </c>
      <c r="B524" s="69">
        <v>1226.73</v>
      </c>
      <c r="C524" s="69">
        <v>117</v>
      </c>
      <c r="D524" s="69">
        <v>748.6</v>
      </c>
      <c r="E524" s="69">
        <v>287.7</v>
      </c>
    </row>
    <row r="525" spans="1:5" x14ac:dyDescent="0.35">
      <c r="A525" s="68">
        <v>43796</v>
      </c>
      <c r="B525" s="69">
        <v>1225.4100000000001</v>
      </c>
      <c r="C525" s="69">
        <v>116.55</v>
      </c>
      <c r="D525" s="69">
        <v>758.2</v>
      </c>
      <c r="E525" s="69">
        <v>285.8</v>
      </c>
    </row>
    <row r="526" spans="1:5" x14ac:dyDescent="0.35">
      <c r="A526" s="68">
        <v>43795</v>
      </c>
      <c r="B526" s="69">
        <v>1224.21</v>
      </c>
      <c r="C526" s="69">
        <v>118</v>
      </c>
      <c r="D526" s="69">
        <v>754.4</v>
      </c>
      <c r="E526" s="69">
        <v>281</v>
      </c>
    </row>
    <row r="527" spans="1:5" x14ac:dyDescent="0.35">
      <c r="A527" s="68">
        <v>43794</v>
      </c>
      <c r="B527" s="69">
        <v>1212.67</v>
      </c>
      <c r="C527" s="69">
        <v>116.7</v>
      </c>
      <c r="D527" s="69">
        <v>739.2</v>
      </c>
      <c r="E527" s="69">
        <v>276.89999999999998</v>
      </c>
    </row>
    <row r="528" spans="1:5" x14ac:dyDescent="0.35">
      <c r="A528" s="68">
        <v>43791</v>
      </c>
      <c r="B528" s="69">
        <v>1196.22</v>
      </c>
      <c r="C528" s="69">
        <v>116.25</v>
      </c>
      <c r="D528" s="69">
        <v>734.6</v>
      </c>
      <c r="E528" s="69">
        <v>274.3</v>
      </c>
    </row>
    <row r="529" spans="1:5" x14ac:dyDescent="0.35">
      <c r="A529" s="68">
        <v>43790</v>
      </c>
      <c r="B529" s="69">
        <v>1187.3699999999999</v>
      </c>
      <c r="C529" s="69">
        <v>115</v>
      </c>
      <c r="D529" s="69">
        <v>728.6</v>
      </c>
      <c r="E529" s="69">
        <v>273.7</v>
      </c>
    </row>
    <row r="530" spans="1:5" x14ac:dyDescent="0.35">
      <c r="A530" s="68">
        <v>43789</v>
      </c>
      <c r="B530" s="69">
        <v>1199.58</v>
      </c>
      <c r="C530" s="69">
        <v>119.05</v>
      </c>
      <c r="D530" s="69">
        <v>741.6</v>
      </c>
      <c r="E530" s="69">
        <v>275.60000000000002</v>
      </c>
    </row>
    <row r="531" spans="1:5" x14ac:dyDescent="0.35">
      <c r="A531" s="68">
        <v>43788</v>
      </c>
      <c r="B531" s="69">
        <v>1205.55</v>
      </c>
      <c r="C531" s="69">
        <v>119</v>
      </c>
      <c r="D531" s="69">
        <v>734.8</v>
      </c>
      <c r="E531" s="69">
        <v>276.5</v>
      </c>
    </row>
    <row r="532" spans="1:5" x14ac:dyDescent="0.35">
      <c r="A532" s="68">
        <v>43787</v>
      </c>
      <c r="B532" s="69">
        <v>1205.94</v>
      </c>
      <c r="C532" s="69">
        <v>120.5</v>
      </c>
      <c r="D532" s="69">
        <v>728.6</v>
      </c>
      <c r="E532" s="69">
        <v>277</v>
      </c>
    </row>
    <row r="533" spans="1:5" x14ac:dyDescent="0.35">
      <c r="A533" s="68">
        <v>43784</v>
      </c>
      <c r="B533" s="69">
        <v>1209.1400000000001</v>
      </c>
      <c r="C533" s="69">
        <v>121.65</v>
      </c>
      <c r="D533" s="69">
        <v>744</v>
      </c>
      <c r="E533" s="69">
        <v>276</v>
      </c>
    </row>
    <row r="534" spans="1:5" x14ac:dyDescent="0.35">
      <c r="A534" s="68">
        <v>43783</v>
      </c>
      <c r="B534" s="69">
        <v>1200.51</v>
      </c>
      <c r="C534" s="69">
        <v>122.8</v>
      </c>
      <c r="D534" s="69">
        <v>743.6</v>
      </c>
      <c r="E534" s="69">
        <v>278.89999999999998</v>
      </c>
    </row>
    <row r="535" spans="1:5" x14ac:dyDescent="0.35">
      <c r="A535" s="68">
        <v>43782</v>
      </c>
      <c r="B535" s="69">
        <v>1205.1400000000001</v>
      </c>
      <c r="C535" s="69">
        <v>126</v>
      </c>
      <c r="D535" s="69">
        <v>744.8</v>
      </c>
      <c r="E535" s="69">
        <v>283.10000000000002</v>
      </c>
    </row>
    <row r="536" spans="1:5" x14ac:dyDescent="0.35">
      <c r="A536" s="68">
        <v>43781</v>
      </c>
      <c r="B536" s="69">
        <v>1199.92</v>
      </c>
      <c r="C536" s="69">
        <v>100.6</v>
      </c>
      <c r="D536" s="69">
        <v>741.4</v>
      </c>
      <c r="E536" s="69">
        <v>286.3</v>
      </c>
    </row>
    <row r="537" spans="1:5" x14ac:dyDescent="0.35">
      <c r="A537" s="68">
        <v>43780</v>
      </c>
      <c r="B537" s="69">
        <v>1195.4000000000001</v>
      </c>
      <c r="C537" s="69">
        <v>101.6</v>
      </c>
      <c r="D537" s="69">
        <v>733.2</v>
      </c>
      <c r="E537" s="69">
        <v>284.10000000000002</v>
      </c>
    </row>
    <row r="538" spans="1:5" x14ac:dyDescent="0.35">
      <c r="A538" s="68">
        <v>43777</v>
      </c>
      <c r="B538" s="69">
        <v>1195.8699999999999</v>
      </c>
      <c r="C538" s="69">
        <v>100.5</v>
      </c>
      <c r="D538" s="69">
        <v>727.6</v>
      </c>
      <c r="E538" s="69">
        <v>290.39999999999998</v>
      </c>
    </row>
    <row r="539" spans="1:5" x14ac:dyDescent="0.35">
      <c r="A539" s="68">
        <v>43776</v>
      </c>
      <c r="B539" s="69">
        <v>1183.81</v>
      </c>
      <c r="C539" s="69">
        <v>106.1</v>
      </c>
      <c r="D539" s="69">
        <v>720.8</v>
      </c>
      <c r="E539" s="69">
        <v>294.39999999999998</v>
      </c>
    </row>
    <row r="540" spans="1:5" x14ac:dyDescent="0.35">
      <c r="A540" s="68">
        <v>43775</v>
      </c>
      <c r="B540" s="69">
        <v>1165.05</v>
      </c>
      <c r="C540" s="69">
        <v>102</v>
      </c>
      <c r="D540" s="69">
        <v>717</v>
      </c>
      <c r="E540" s="69">
        <v>288.39999999999998</v>
      </c>
    </row>
    <row r="541" spans="1:5" x14ac:dyDescent="0.35">
      <c r="A541" s="68">
        <v>43774</v>
      </c>
      <c r="B541" s="69">
        <v>1168.93</v>
      </c>
      <c r="C541" s="69">
        <v>105</v>
      </c>
      <c r="D541" s="69">
        <v>717.4</v>
      </c>
      <c r="E541" s="69">
        <v>280</v>
      </c>
    </row>
    <row r="542" spans="1:5" x14ac:dyDescent="0.35">
      <c r="A542" s="68">
        <v>43773</v>
      </c>
      <c r="B542" s="69">
        <v>1180.5999999999999</v>
      </c>
      <c r="C542" s="69">
        <v>103.8</v>
      </c>
      <c r="D542" s="69">
        <v>725</v>
      </c>
      <c r="E542" s="69">
        <v>339.7</v>
      </c>
    </row>
    <row r="543" spans="1:5" x14ac:dyDescent="0.35">
      <c r="A543" s="68">
        <v>43770</v>
      </c>
      <c r="B543" s="69">
        <v>1172.97</v>
      </c>
      <c r="C543" s="69">
        <v>103</v>
      </c>
      <c r="D543" s="69">
        <v>698</v>
      </c>
      <c r="E543" s="69">
        <v>330.6</v>
      </c>
    </row>
    <row r="544" spans="1:5" x14ac:dyDescent="0.35">
      <c r="A544" s="68">
        <v>43769</v>
      </c>
      <c r="B544" s="69">
        <v>1149.4100000000001</v>
      </c>
      <c r="C544" s="69">
        <v>105.2</v>
      </c>
      <c r="D544" s="69">
        <v>650</v>
      </c>
      <c r="E544" s="69">
        <v>329.4</v>
      </c>
    </row>
    <row r="545" spans="1:5" x14ac:dyDescent="0.35">
      <c r="A545" s="68">
        <v>43768</v>
      </c>
      <c r="B545" s="69">
        <v>1155.81</v>
      </c>
      <c r="C545" s="69">
        <v>102.15</v>
      </c>
      <c r="D545" s="69">
        <v>647.79999999999995</v>
      </c>
      <c r="E545" s="69">
        <v>333.5</v>
      </c>
    </row>
    <row r="546" spans="1:5" x14ac:dyDescent="0.35">
      <c r="A546" s="68">
        <v>43767</v>
      </c>
      <c r="B546" s="69">
        <v>1146.8</v>
      </c>
      <c r="C546" s="69">
        <v>101.45</v>
      </c>
      <c r="D546" s="69">
        <v>650.20000000000005</v>
      </c>
      <c r="E546" s="69">
        <v>327</v>
      </c>
    </row>
    <row r="547" spans="1:5" x14ac:dyDescent="0.35">
      <c r="A547" s="68">
        <v>43766</v>
      </c>
      <c r="B547" s="69">
        <v>1159.0899999999999</v>
      </c>
      <c r="C547" s="69">
        <v>106.85</v>
      </c>
      <c r="D547" s="69">
        <v>655</v>
      </c>
      <c r="E547" s="69">
        <v>320.60000000000002</v>
      </c>
    </row>
    <row r="548" spans="1:5" x14ac:dyDescent="0.35">
      <c r="A548" s="68">
        <v>43763</v>
      </c>
      <c r="B548" s="69">
        <v>1148.93</v>
      </c>
      <c r="C548" s="69">
        <v>107.5</v>
      </c>
      <c r="D548" s="69">
        <v>639</v>
      </c>
      <c r="E548" s="69">
        <v>316</v>
      </c>
    </row>
    <row r="549" spans="1:5" x14ac:dyDescent="0.35">
      <c r="A549" s="68">
        <v>43762</v>
      </c>
      <c r="B549" s="69">
        <v>1144.58</v>
      </c>
      <c r="C549" s="69">
        <v>105.5</v>
      </c>
      <c r="D549" s="69">
        <v>641.20000000000005</v>
      </c>
      <c r="E549" s="69">
        <v>318</v>
      </c>
    </row>
    <row r="550" spans="1:5" x14ac:dyDescent="0.35">
      <c r="A550" s="68">
        <v>43761</v>
      </c>
      <c r="B550" s="69">
        <v>1142.43</v>
      </c>
      <c r="C550" s="69">
        <v>106.75</v>
      </c>
      <c r="D550" s="69">
        <v>638.20000000000005</v>
      </c>
      <c r="E550" s="69">
        <v>335.5</v>
      </c>
    </row>
    <row r="551" spans="1:5" x14ac:dyDescent="0.35">
      <c r="A551" s="68">
        <v>43760</v>
      </c>
      <c r="B551" s="69">
        <v>1141.27</v>
      </c>
      <c r="C551" s="69">
        <v>106.45</v>
      </c>
      <c r="D551" s="69">
        <v>647</v>
      </c>
      <c r="E551" s="69">
        <v>289</v>
      </c>
    </row>
    <row r="552" spans="1:5" x14ac:dyDescent="0.35">
      <c r="A552" s="68">
        <v>43759</v>
      </c>
      <c r="B552" s="69">
        <v>1133.27</v>
      </c>
      <c r="C552" s="69">
        <v>104.1</v>
      </c>
      <c r="D552" s="69">
        <v>644.6</v>
      </c>
      <c r="E552" s="69">
        <v>288.39999999999998</v>
      </c>
    </row>
    <row r="553" spans="1:5" x14ac:dyDescent="0.35">
      <c r="A553" s="68">
        <v>43756</v>
      </c>
      <c r="B553" s="69">
        <v>1121.24</v>
      </c>
      <c r="C553" s="69">
        <v>104.8</v>
      </c>
      <c r="D553" s="69">
        <v>641.6</v>
      </c>
      <c r="E553" s="69">
        <v>278.39999999999998</v>
      </c>
    </row>
    <row r="554" spans="1:5" x14ac:dyDescent="0.35">
      <c r="A554" s="68">
        <v>43755</v>
      </c>
      <c r="B554" s="69">
        <v>1132.1600000000001</v>
      </c>
      <c r="C554" s="69">
        <v>112.3</v>
      </c>
      <c r="D554" s="69">
        <v>646.20000000000005</v>
      </c>
      <c r="E554" s="69">
        <v>271.7</v>
      </c>
    </row>
    <row r="555" spans="1:5" x14ac:dyDescent="0.35">
      <c r="A555" s="68">
        <v>43754</v>
      </c>
      <c r="B555" s="69">
        <v>1131.31</v>
      </c>
      <c r="C555" s="69">
        <v>111.5</v>
      </c>
      <c r="D555" s="69">
        <v>644.79999999999995</v>
      </c>
      <c r="E555" s="69">
        <v>268.5</v>
      </c>
    </row>
    <row r="556" spans="1:5" x14ac:dyDescent="0.35">
      <c r="A556" s="68">
        <v>43753</v>
      </c>
      <c r="B556" s="69">
        <v>1139.83</v>
      </c>
      <c r="C556" s="69">
        <v>112</v>
      </c>
      <c r="D556" s="69">
        <v>651.79999999999995</v>
      </c>
      <c r="E556" s="69">
        <v>271.10000000000002</v>
      </c>
    </row>
    <row r="557" spans="1:5" x14ac:dyDescent="0.35">
      <c r="A557" s="68">
        <v>43752</v>
      </c>
      <c r="B557" s="69">
        <v>1128.04</v>
      </c>
      <c r="C557" s="69">
        <v>111.5</v>
      </c>
      <c r="D557" s="69">
        <v>637</v>
      </c>
      <c r="E557" s="69">
        <v>275.7</v>
      </c>
    </row>
    <row r="558" spans="1:5" x14ac:dyDescent="0.35">
      <c r="A558" s="68">
        <v>43749</v>
      </c>
      <c r="B558" s="69">
        <v>1117.3699999999999</v>
      </c>
      <c r="C558" s="69">
        <v>112.35</v>
      </c>
      <c r="D558" s="69">
        <v>637.6</v>
      </c>
      <c r="E558" s="69">
        <v>276.10000000000002</v>
      </c>
    </row>
    <row r="559" spans="1:5" x14ac:dyDescent="0.35">
      <c r="A559" s="68">
        <v>43748</v>
      </c>
      <c r="B559" s="69">
        <v>1106.02</v>
      </c>
      <c r="C559" s="69">
        <v>111.1</v>
      </c>
      <c r="D559" s="69">
        <v>632.20000000000005</v>
      </c>
      <c r="E559" s="69">
        <v>267.3</v>
      </c>
    </row>
    <row r="560" spans="1:5" x14ac:dyDescent="0.35">
      <c r="A560" s="68">
        <v>43747</v>
      </c>
      <c r="B560" s="69">
        <v>1114.01</v>
      </c>
      <c r="C560" s="69">
        <v>111.9</v>
      </c>
      <c r="D560" s="69">
        <v>628</v>
      </c>
      <c r="E560" s="69">
        <v>271.8</v>
      </c>
    </row>
    <row r="561" spans="1:5" x14ac:dyDescent="0.35">
      <c r="A561" s="68">
        <v>43746</v>
      </c>
      <c r="B561" s="69">
        <v>1112.44</v>
      </c>
      <c r="C561" s="69">
        <v>110.75</v>
      </c>
      <c r="D561" s="69">
        <v>621.20000000000005</v>
      </c>
      <c r="E561" s="69">
        <v>270.2</v>
      </c>
    </row>
    <row r="562" spans="1:5" x14ac:dyDescent="0.35">
      <c r="A562" s="68">
        <v>43745</v>
      </c>
      <c r="B562" s="69">
        <v>1121.7</v>
      </c>
      <c r="C562" s="69">
        <v>111.1</v>
      </c>
      <c r="D562" s="69">
        <v>630.4</v>
      </c>
      <c r="E562" s="69">
        <v>273</v>
      </c>
    </row>
    <row r="563" spans="1:5" x14ac:dyDescent="0.35">
      <c r="A563" s="68">
        <v>43742</v>
      </c>
      <c r="B563" s="69">
        <v>1113.0899999999999</v>
      </c>
      <c r="C563" s="69">
        <v>111.1</v>
      </c>
      <c r="D563" s="69">
        <v>627.6</v>
      </c>
      <c r="E563" s="69">
        <v>271</v>
      </c>
    </row>
    <row r="564" spans="1:5" x14ac:dyDescent="0.35">
      <c r="A564" s="68">
        <v>43741</v>
      </c>
      <c r="B564" s="69">
        <v>1101.06</v>
      </c>
      <c r="C564" s="69">
        <v>110.4</v>
      </c>
      <c r="D564" s="69">
        <v>622.4</v>
      </c>
      <c r="E564" s="69">
        <v>265.89999999999998</v>
      </c>
    </row>
    <row r="565" spans="1:5" x14ac:dyDescent="0.35">
      <c r="A565" s="68">
        <v>43740</v>
      </c>
      <c r="B565" s="69">
        <v>1099.76</v>
      </c>
      <c r="C565" s="69">
        <v>110.4</v>
      </c>
      <c r="D565" s="69">
        <v>614.79999999999995</v>
      </c>
      <c r="E565" s="69">
        <v>271.5</v>
      </c>
    </row>
    <row r="566" spans="1:5" x14ac:dyDescent="0.35">
      <c r="A566" s="68">
        <v>43739</v>
      </c>
      <c r="B566" s="69">
        <v>1128.8</v>
      </c>
      <c r="C566" s="69">
        <v>111.95</v>
      </c>
      <c r="D566" s="69">
        <v>640</v>
      </c>
      <c r="E566" s="69">
        <v>269.89999999999998</v>
      </c>
    </row>
    <row r="567" spans="1:5" x14ac:dyDescent="0.35">
      <c r="A567" s="68">
        <v>43738</v>
      </c>
      <c r="B567" s="69">
        <v>1141.6500000000001</v>
      </c>
      <c r="C567" s="69">
        <v>113.5</v>
      </c>
      <c r="D567" s="69">
        <v>651.79999999999995</v>
      </c>
      <c r="E567" s="69">
        <v>274.89999999999998</v>
      </c>
    </row>
    <row r="568" spans="1:5" x14ac:dyDescent="0.35">
      <c r="A568" s="68">
        <v>43735</v>
      </c>
      <c r="B568" s="69">
        <v>1148.6400000000001</v>
      </c>
      <c r="C568" s="69">
        <v>114.3</v>
      </c>
      <c r="D568" s="69">
        <v>646.6</v>
      </c>
      <c r="E568" s="69">
        <v>285.5</v>
      </c>
    </row>
    <row r="569" spans="1:5" x14ac:dyDescent="0.35">
      <c r="A569" s="68">
        <v>43734</v>
      </c>
      <c r="B569" s="69">
        <v>1150.33</v>
      </c>
      <c r="C569" s="69">
        <v>114.7</v>
      </c>
      <c r="D569" s="69">
        <v>650.79999999999995</v>
      </c>
      <c r="E569" s="69">
        <v>284.5</v>
      </c>
    </row>
    <row r="570" spans="1:5" x14ac:dyDescent="0.35">
      <c r="A570" s="68">
        <v>43733</v>
      </c>
      <c r="B570" s="69">
        <v>1142.98</v>
      </c>
      <c r="C570" s="69">
        <v>112.3</v>
      </c>
      <c r="D570" s="69">
        <v>640</v>
      </c>
      <c r="E570" s="69">
        <v>281.60000000000002</v>
      </c>
    </row>
    <row r="571" spans="1:5" x14ac:dyDescent="0.35">
      <c r="A571" s="68">
        <v>43732</v>
      </c>
      <c r="B571" s="69">
        <v>1154.43</v>
      </c>
      <c r="C571" s="69">
        <v>113.9</v>
      </c>
      <c r="D571" s="69">
        <v>651</v>
      </c>
      <c r="E571" s="69">
        <v>285</v>
      </c>
    </row>
    <row r="572" spans="1:5" x14ac:dyDescent="0.35">
      <c r="A572" s="68">
        <v>43731</v>
      </c>
      <c r="B572" s="69">
        <v>1148.82</v>
      </c>
      <c r="C572" s="69">
        <v>114.45</v>
      </c>
      <c r="D572" s="69">
        <v>651.20000000000005</v>
      </c>
      <c r="E572" s="69">
        <v>283</v>
      </c>
    </row>
    <row r="573" spans="1:5" x14ac:dyDescent="0.35">
      <c r="A573" s="68">
        <v>43728</v>
      </c>
      <c r="B573" s="69">
        <v>1150.31</v>
      </c>
      <c r="C573" s="69">
        <v>115.75</v>
      </c>
      <c r="D573" s="69">
        <v>652</v>
      </c>
      <c r="E573" s="69">
        <v>290.7</v>
      </c>
    </row>
    <row r="574" spans="1:5" x14ac:dyDescent="0.35">
      <c r="A574" s="68">
        <v>43727</v>
      </c>
      <c r="B574" s="69">
        <v>1146.5</v>
      </c>
      <c r="C574" s="69">
        <v>115.9</v>
      </c>
      <c r="D574" s="69">
        <v>654</v>
      </c>
      <c r="E574" s="69">
        <v>295</v>
      </c>
    </row>
    <row r="575" spans="1:5" x14ac:dyDescent="0.35">
      <c r="A575" s="68">
        <v>43726</v>
      </c>
      <c r="B575" s="69">
        <v>1143.8</v>
      </c>
      <c r="C575" s="69">
        <v>115.05</v>
      </c>
      <c r="D575" s="69">
        <v>655</v>
      </c>
      <c r="E575" s="69">
        <v>298.3</v>
      </c>
    </row>
    <row r="576" spans="1:5" x14ac:dyDescent="0.35">
      <c r="A576" s="68">
        <v>43725</v>
      </c>
      <c r="B576" s="69">
        <v>1144.42</v>
      </c>
      <c r="C576" s="69">
        <v>111.25</v>
      </c>
      <c r="D576" s="69">
        <v>655.6</v>
      </c>
      <c r="E576" s="69">
        <v>301.5</v>
      </c>
    </row>
    <row r="577" spans="1:5" x14ac:dyDescent="0.35">
      <c r="A577" s="68">
        <v>43724</v>
      </c>
      <c r="B577" s="69">
        <v>1138.82</v>
      </c>
      <c r="C577" s="69">
        <v>114.3</v>
      </c>
      <c r="D577" s="69">
        <v>654</v>
      </c>
      <c r="E577" s="69">
        <v>300.7</v>
      </c>
    </row>
    <row r="578" spans="1:5" x14ac:dyDescent="0.35">
      <c r="A578" s="68">
        <v>43721</v>
      </c>
      <c r="B578" s="69">
        <v>1147.9100000000001</v>
      </c>
      <c r="C578" s="69">
        <v>116.1</v>
      </c>
      <c r="D578" s="69">
        <v>653.79999999999995</v>
      </c>
      <c r="E578" s="69">
        <v>308.39999999999998</v>
      </c>
    </row>
    <row r="579" spans="1:5" x14ac:dyDescent="0.35">
      <c r="A579" s="68">
        <v>43720</v>
      </c>
      <c r="B579" s="69">
        <v>1149.22</v>
      </c>
      <c r="C579" s="69">
        <v>118.65</v>
      </c>
      <c r="D579" s="69">
        <v>658.8</v>
      </c>
      <c r="E579" s="69">
        <v>302.5</v>
      </c>
    </row>
    <row r="580" spans="1:5" x14ac:dyDescent="0.35">
      <c r="A580" s="68">
        <v>43719</v>
      </c>
      <c r="B580" s="69">
        <v>1152.6600000000001</v>
      </c>
      <c r="C580" s="69">
        <v>119.25</v>
      </c>
      <c r="D580" s="69">
        <v>663.4</v>
      </c>
      <c r="E580" s="69">
        <v>312.10000000000002</v>
      </c>
    </row>
    <row r="581" spans="1:5" x14ac:dyDescent="0.35">
      <c r="A581" s="68">
        <v>43718</v>
      </c>
      <c r="B581" s="69">
        <v>1132.0899999999999</v>
      </c>
      <c r="C581" s="69">
        <v>118.7</v>
      </c>
      <c r="D581" s="69">
        <v>653</v>
      </c>
      <c r="E581" s="69">
        <v>314.7</v>
      </c>
    </row>
    <row r="582" spans="1:5" x14ac:dyDescent="0.35">
      <c r="A582" s="68">
        <v>43717</v>
      </c>
      <c r="B582" s="69">
        <v>1149.51</v>
      </c>
      <c r="C582" s="69">
        <v>114</v>
      </c>
      <c r="D582" s="69">
        <v>685.6</v>
      </c>
      <c r="E582" s="69">
        <v>306.2</v>
      </c>
    </row>
    <row r="583" spans="1:5" x14ac:dyDescent="0.35">
      <c r="A583" s="68">
        <v>43714</v>
      </c>
      <c r="B583" s="69">
        <v>1156.74</v>
      </c>
      <c r="C583" s="69">
        <v>114.7</v>
      </c>
      <c r="D583" s="69">
        <v>693</v>
      </c>
      <c r="E583" s="69">
        <v>300</v>
      </c>
    </row>
    <row r="584" spans="1:5" x14ac:dyDescent="0.35">
      <c r="A584" s="68">
        <v>43713</v>
      </c>
      <c r="B584" s="69">
        <v>1155.6199999999999</v>
      </c>
      <c r="C584" s="69">
        <v>118.7</v>
      </c>
      <c r="D584" s="69">
        <v>693.2</v>
      </c>
      <c r="E584" s="69">
        <v>300.2</v>
      </c>
    </row>
    <row r="585" spans="1:5" x14ac:dyDescent="0.35">
      <c r="A585" s="68">
        <v>43712</v>
      </c>
      <c r="B585" s="69">
        <v>1151.5</v>
      </c>
      <c r="C585" s="69">
        <v>118.9</v>
      </c>
      <c r="D585" s="69">
        <v>686.8</v>
      </c>
      <c r="E585" s="69">
        <v>293.39999999999998</v>
      </c>
    </row>
    <row r="586" spans="1:5" x14ac:dyDescent="0.35">
      <c r="A586" s="68">
        <v>43711</v>
      </c>
      <c r="B586" s="69">
        <v>1144.6400000000001</v>
      </c>
      <c r="C586" s="69">
        <v>127.6</v>
      </c>
      <c r="D586" s="69">
        <v>685.8</v>
      </c>
      <c r="E586" s="69">
        <v>285.89999999999998</v>
      </c>
    </row>
    <row r="587" spans="1:5" x14ac:dyDescent="0.35">
      <c r="A587" s="68">
        <v>43710</v>
      </c>
      <c r="B587" s="69">
        <v>1141.71</v>
      </c>
      <c r="C587" s="69">
        <v>118.3</v>
      </c>
      <c r="D587" s="69">
        <v>689</v>
      </c>
      <c r="E587" s="69">
        <v>292.3</v>
      </c>
    </row>
    <row r="588" spans="1:5" x14ac:dyDescent="0.35">
      <c r="A588" s="68">
        <v>43707</v>
      </c>
      <c r="B588" s="69">
        <v>1133.69</v>
      </c>
      <c r="C588" s="69">
        <v>116</v>
      </c>
      <c r="D588" s="69">
        <v>672.4</v>
      </c>
      <c r="E588" s="69">
        <v>289</v>
      </c>
    </row>
    <row r="589" spans="1:5" x14ac:dyDescent="0.35">
      <c r="A589" s="68">
        <v>43706</v>
      </c>
      <c r="B589" s="69">
        <v>1122.8599999999999</v>
      </c>
      <c r="C589" s="69">
        <v>108.35</v>
      </c>
      <c r="D589" s="69">
        <v>662.8</v>
      </c>
      <c r="E589" s="69">
        <v>298.7</v>
      </c>
    </row>
    <row r="590" spans="1:5" x14ac:dyDescent="0.35">
      <c r="A590" s="68">
        <v>43705</v>
      </c>
      <c r="B590" s="69">
        <v>1123.27</v>
      </c>
      <c r="C590" s="69">
        <v>105</v>
      </c>
      <c r="D590" s="69">
        <v>660</v>
      </c>
      <c r="E590" s="69">
        <v>295.8</v>
      </c>
    </row>
    <row r="591" spans="1:5" x14ac:dyDescent="0.35">
      <c r="A591" s="68">
        <v>43704</v>
      </c>
      <c r="B591" s="69">
        <v>1129.3599999999999</v>
      </c>
      <c r="C591" s="69">
        <v>99.9</v>
      </c>
      <c r="D591" s="69">
        <v>666.6</v>
      </c>
      <c r="E591" s="69">
        <v>317.60000000000002</v>
      </c>
    </row>
    <row r="592" spans="1:5" x14ac:dyDescent="0.35">
      <c r="A592" s="68">
        <v>43703</v>
      </c>
      <c r="B592" s="69">
        <v>1124.42</v>
      </c>
      <c r="C592" s="69">
        <v>100</v>
      </c>
      <c r="D592" s="69">
        <v>650.4</v>
      </c>
      <c r="E592" s="69">
        <v>319</v>
      </c>
    </row>
    <row r="593" spans="1:5" x14ac:dyDescent="0.35">
      <c r="A593" s="68">
        <v>43700</v>
      </c>
      <c r="B593" s="69">
        <v>1135.3900000000001</v>
      </c>
      <c r="C593" s="69">
        <v>100.25</v>
      </c>
      <c r="D593" s="69">
        <v>659</v>
      </c>
      <c r="E593" s="69">
        <v>307.5</v>
      </c>
    </row>
    <row r="594" spans="1:5" x14ac:dyDescent="0.35">
      <c r="A594" s="68">
        <v>43699</v>
      </c>
      <c r="B594" s="69">
        <v>1138.95</v>
      </c>
      <c r="C594" s="69">
        <v>93.64</v>
      </c>
      <c r="D594" s="69">
        <v>654.79999999999995</v>
      </c>
      <c r="E594" s="69">
        <v>306.89999999999998</v>
      </c>
    </row>
    <row r="595" spans="1:5" x14ac:dyDescent="0.35">
      <c r="A595" s="68">
        <v>43698</v>
      </c>
      <c r="B595" s="69">
        <v>1142.4000000000001</v>
      </c>
      <c r="C595" s="69">
        <v>110.8</v>
      </c>
      <c r="D595" s="69">
        <v>649.4</v>
      </c>
      <c r="E595" s="69">
        <v>300.60000000000002</v>
      </c>
    </row>
    <row r="596" spans="1:5" x14ac:dyDescent="0.35">
      <c r="A596" s="68">
        <v>43697</v>
      </c>
      <c r="B596" s="69">
        <v>1124.0999999999999</v>
      </c>
      <c r="C596" s="69">
        <v>107.45</v>
      </c>
      <c r="D596" s="69">
        <v>634.4</v>
      </c>
      <c r="E596" s="69">
        <v>257.39999999999998</v>
      </c>
    </row>
    <row r="597" spans="1:5" x14ac:dyDescent="0.35">
      <c r="A597" s="68">
        <v>43696</v>
      </c>
      <c r="B597" s="69">
        <v>1123.79</v>
      </c>
      <c r="C597" s="69">
        <v>107.55</v>
      </c>
      <c r="D597" s="69">
        <v>635.20000000000005</v>
      </c>
      <c r="E597" s="69">
        <v>233.1</v>
      </c>
    </row>
    <row r="598" spans="1:5" x14ac:dyDescent="0.35">
      <c r="A598" s="68">
        <v>43693</v>
      </c>
      <c r="B598" s="69">
        <v>1120.29</v>
      </c>
      <c r="C598" s="69">
        <v>105.6</v>
      </c>
      <c r="D598" s="69">
        <v>634.20000000000005</v>
      </c>
      <c r="E598" s="69">
        <v>226.4</v>
      </c>
    </row>
    <row r="599" spans="1:5" x14ac:dyDescent="0.35">
      <c r="A599" s="68">
        <v>43692</v>
      </c>
      <c r="B599" s="69">
        <v>1098.93</v>
      </c>
      <c r="C599" s="69">
        <v>99.54</v>
      </c>
      <c r="D599" s="69">
        <v>617.20000000000005</v>
      </c>
      <c r="E599" s="69">
        <v>224.8</v>
      </c>
    </row>
    <row r="600" spans="1:5" x14ac:dyDescent="0.35">
      <c r="A600" s="68">
        <v>43691</v>
      </c>
      <c r="B600" s="69">
        <v>1098.7</v>
      </c>
      <c r="C600" s="69">
        <v>99.3</v>
      </c>
      <c r="D600" s="69">
        <v>635.4</v>
      </c>
      <c r="E600" s="69">
        <v>226.5</v>
      </c>
    </row>
    <row r="601" spans="1:5" x14ac:dyDescent="0.35">
      <c r="A601" s="68">
        <v>43690</v>
      </c>
      <c r="B601" s="69">
        <v>1113.76</v>
      </c>
      <c r="C601" s="69">
        <v>100.4</v>
      </c>
      <c r="D601" s="69">
        <v>639.20000000000005</v>
      </c>
      <c r="E601" s="69">
        <v>237.2</v>
      </c>
    </row>
    <row r="602" spans="1:5" x14ac:dyDescent="0.35">
      <c r="A602" s="68">
        <v>43689</v>
      </c>
      <c r="B602" s="69">
        <v>1104.3</v>
      </c>
      <c r="C602" s="69">
        <v>104.55</v>
      </c>
      <c r="D602" s="69">
        <v>616</v>
      </c>
      <c r="E602" s="69">
        <v>231.7</v>
      </c>
    </row>
    <row r="603" spans="1:5" x14ac:dyDescent="0.35">
      <c r="A603" s="68">
        <v>43686</v>
      </c>
      <c r="B603" s="69">
        <v>1113.97</v>
      </c>
      <c r="C603" s="69">
        <v>104.1</v>
      </c>
      <c r="D603" s="69">
        <v>621.4</v>
      </c>
      <c r="E603" s="69">
        <v>241.9</v>
      </c>
    </row>
    <row r="604" spans="1:5" x14ac:dyDescent="0.35">
      <c r="A604" s="68">
        <v>43685</v>
      </c>
      <c r="B604" s="69">
        <v>1121.75</v>
      </c>
      <c r="C604" s="69">
        <v>105.7</v>
      </c>
      <c r="D604" s="69">
        <v>637.20000000000005</v>
      </c>
      <c r="E604" s="69">
        <v>247.3</v>
      </c>
    </row>
    <row r="605" spans="1:5" x14ac:dyDescent="0.35">
      <c r="A605" s="68">
        <v>43684</v>
      </c>
      <c r="B605" s="69">
        <v>1104.6500000000001</v>
      </c>
      <c r="C605" s="69">
        <v>101.9</v>
      </c>
      <c r="D605" s="69">
        <v>643.79999999999995</v>
      </c>
      <c r="E605" s="69">
        <v>245.9</v>
      </c>
    </row>
    <row r="606" spans="1:5" x14ac:dyDescent="0.35">
      <c r="A606" s="68">
        <v>43683</v>
      </c>
      <c r="B606" s="69">
        <v>1098.8</v>
      </c>
      <c r="C606" s="69">
        <v>99.7</v>
      </c>
      <c r="D606" s="69">
        <v>644.4</v>
      </c>
      <c r="E606" s="69">
        <v>246.2</v>
      </c>
    </row>
    <row r="607" spans="1:5" x14ac:dyDescent="0.35">
      <c r="A607" s="68">
        <v>43682</v>
      </c>
      <c r="B607" s="69">
        <v>1089.22</v>
      </c>
      <c r="C607" s="69">
        <v>96.26</v>
      </c>
      <c r="D607" s="69">
        <v>617.20000000000005</v>
      </c>
      <c r="E607" s="69">
        <v>243.8</v>
      </c>
    </row>
    <row r="608" spans="1:5" x14ac:dyDescent="0.35">
      <c r="A608" s="68">
        <v>43679</v>
      </c>
      <c r="B608" s="69">
        <v>1118.53</v>
      </c>
      <c r="C608" s="69">
        <v>97.26</v>
      </c>
      <c r="D608" s="69">
        <v>633</v>
      </c>
      <c r="E608" s="69">
        <v>247</v>
      </c>
    </row>
    <row r="609" spans="1:5" x14ac:dyDescent="0.35">
      <c r="A609" s="68">
        <v>43678</v>
      </c>
      <c r="B609" s="69">
        <v>1138.42</v>
      </c>
      <c r="C609" s="69">
        <v>99</v>
      </c>
      <c r="D609" s="69">
        <v>658</v>
      </c>
      <c r="E609" s="69">
        <v>257.60000000000002</v>
      </c>
    </row>
    <row r="610" spans="1:5" x14ac:dyDescent="0.35">
      <c r="A610" s="68">
        <v>43677</v>
      </c>
      <c r="B610" s="69">
        <v>1124.3699999999999</v>
      </c>
      <c r="C610" s="69">
        <v>98.78</v>
      </c>
      <c r="D610" s="69">
        <v>645</v>
      </c>
      <c r="E610" s="69">
        <v>259.8</v>
      </c>
    </row>
    <row r="611" spans="1:5" x14ac:dyDescent="0.35">
      <c r="A611" s="68">
        <v>43676</v>
      </c>
      <c r="B611" s="69">
        <v>1119.01</v>
      </c>
      <c r="C611" s="69">
        <v>100.4</v>
      </c>
      <c r="D611" s="69">
        <v>622.79999999999995</v>
      </c>
      <c r="E611" s="69">
        <v>256</v>
      </c>
    </row>
    <row r="612" spans="1:5" x14ac:dyDescent="0.35">
      <c r="A612" s="68">
        <v>43675</v>
      </c>
      <c r="B612" s="69">
        <v>1139.3499999999999</v>
      </c>
      <c r="C612" s="69">
        <v>103.1</v>
      </c>
      <c r="D612" s="69">
        <v>630.4</v>
      </c>
      <c r="E612" s="69">
        <v>261</v>
      </c>
    </row>
    <row r="613" spans="1:5" x14ac:dyDescent="0.35">
      <c r="A613" s="68">
        <v>43672</v>
      </c>
      <c r="B613" s="69">
        <v>1138.5899999999999</v>
      </c>
      <c r="C613" s="69">
        <v>104.7</v>
      </c>
      <c r="D613" s="69">
        <v>634</v>
      </c>
      <c r="E613" s="69">
        <v>268.3</v>
      </c>
    </row>
    <row r="614" spans="1:5" x14ac:dyDescent="0.35">
      <c r="A614" s="68">
        <v>43671</v>
      </c>
      <c r="B614" s="69">
        <v>1141.1600000000001</v>
      </c>
      <c r="C614" s="69">
        <v>103.2</v>
      </c>
      <c r="D614" s="69">
        <v>638.6</v>
      </c>
      <c r="E614" s="69">
        <v>261.89999999999998</v>
      </c>
    </row>
    <row r="615" spans="1:5" x14ac:dyDescent="0.35">
      <c r="A615" s="68">
        <v>43670</v>
      </c>
      <c r="B615" s="69">
        <v>1139.51</v>
      </c>
      <c r="C615" s="69">
        <v>104.15</v>
      </c>
      <c r="D615" s="69">
        <v>636</v>
      </c>
      <c r="E615" s="69">
        <v>262.3</v>
      </c>
    </row>
    <row r="616" spans="1:5" x14ac:dyDescent="0.35">
      <c r="A616" s="68">
        <v>43669</v>
      </c>
      <c r="B616" s="69">
        <v>1133.42</v>
      </c>
      <c r="C616" s="69">
        <v>103</v>
      </c>
      <c r="D616" s="69">
        <v>626.20000000000005</v>
      </c>
      <c r="E616" s="69">
        <v>262.7</v>
      </c>
    </row>
    <row r="617" spans="1:5" x14ac:dyDescent="0.35">
      <c r="A617" s="68">
        <v>43668</v>
      </c>
      <c r="B617" s="69">
        <v>1128.45</v>
      </c>
      <c r="C617" s="69">
        <v>101.9</v>
      </c>
      <c r="D617" s="69">
        <v>631.6</v>
      </c>
      <c r="E617" s="69">
        <v>256.7</v>
      </c>
    </row>
    <row r="618" spans="1:5" x14ac:dyDescent="0.35">
      <c r="A618" s="68">
        <v>43665</v>
      </c>
      <c r="B618" s="69">
        <v>1128.4100000000001</v>
      </c>
      <c r="C618" s="69">
        <v>101</v>
      </c>
      <c r="D618" s="69">
        <v>635.20000000000005</v>
      </c>
      <c r="E618" s="69">
        <v>255.6</v>
      </c>
    </row>
    <row r="619" spans="1:5" x14ac:dyDescent="0.35">
      <c r="A619" s="68">
        <v>43664</v>
      </c>
      <c r="B619" s="69">
        <v>1131.32</v>
      </c>
      <c r="C619" s="69">
        <v>98.74</v>
      </c>
      <c r="D619" s="69">
        <v>637.6</v>
      </c>
      <c r="E619" s="69">
        <v>268.5</v>
      </c>
    </row>
    <row r="620" spans="1:5" x14ac:dyDescent="0.35">
      <c r="A620" s="68">
        <v>43663</v>
      </c>
      <c r="B620" s="69">
        <v>1132.43</v>
      </c>
      <c r="C620" s="69">
        <v>100.35</v>
      </c>
      <c r="D620" s="69">
        <v>651.6</v>
      </c>
      <c r="E620" s="69">
        <v>265</v>
      </c>
    </row>
    <row r="621" spans="1:5" x14ac:dyDescent="0.35">
      <c r="A621" s="68">
        <v>43662</v>
      </c>
      <c r="B621" s="69">
        <v>1134.69</v>
      </c>
      <c r="C621" s="69">
        <v>104</v>
      </c>
      <c r="D621" s="69">
        <v>647.6</v>
      </c>
      <c r="E621" s="69">
        <v>264.10000000000002</v>
      </c>
    </row>
    <row r="622" spans="1:5" x14ac:dyDescent="0.35">
      <c r="A622" s="68">
        <v>43661</v>
      </c>
      <c r="B622" s="69">
        <v>1130.0999999999999</v>
      </c>
      <c r="C622" s="69">
        <v>102.95</v>
      </c>
      <c r="D622" s="69">
        <v>646</v>
      </c>
      <c r="E622" s="69">
        <v>255</v>
      </c>
    </row>
    <row r="623" spans="1:5" x14ac:dyDescent="0.35">
      <c r="A623" s="68">
        <v>43658</v>
      </c>
      <c r="B623" s="69">
        <v>1124.03</v>
      </c>
      <c r="C623" s="69">
        <v>103.45</v>
      </c>
      <c r="D623" s="69">
        <v>634.79999999999995</v>
      </c>
      <c r="E623" s="69">
        <v>262</v>
      </c>
    </row>
    <row r="624" spans="1:5" x14ac:dyDescent="0.35">
      <c r="A624" s="68">
        <v>43657</v>
      </c>
      <c r="B624" s="69">
        <v>1135.1400000000001</v>
      </c>
      <c r="C624" s="69">
        <v>104.85</v>
      </c>
      <c r="D624" s="69">
        <v>633.20000000000005</v>
      </c>
      <c r="E624" s="69">
        <v>254</v>
      </c>
    </row>
    <row r="625" spans="1:5" x14ac:dyDescent="0.35">
      <c r="A625" s="68">
        <v>43656</v>
      </c>
      <c r="B625" s="69">
        <v>1138.7</v>
      </c>
      <c r="C625" s="69">
        <v>106</v>
      </c>
      <c r="D625" s="69">
        <v>634.79999999999995</v>
      </c>
      <c r="E625" s="69">
        <v>250</v>
      </c>
    </row>
    <row r="626" spans="1:5" x14ac:dyDescent="0.35">
      <c r="A626" s="68">
        <v>43655</v>
      </c>
      <c r="B626" s="69">
        <v>1135.18</v>
      </c>
      <c r="C626" s="69">
        <v>103.9</v>
      </c>
      <c r="D626" s="69">
        <v>625.20000000000005</v>
      </c>
      <c r="E626" s="69">
        <v>254.8</v>
      </c>
    </row>
    <row r="627" spans="1:5" x14ac:dyDescent="0.35">
      <c r="A627" s="68">
        <v>43654</v>
      </c>
      <c r="B627" s="69">
        <v>1141.29</v>
      </c>
      <c r="C627" s="69">
        <v>106.85</v>
      </c>
      <c r="D627" s="69">
        <v>634.6</v>
      </c>
      <c r="E627" s="69">
        <v>251</v>
      </c>
    </row>
    <row r="628" spans="1:5" x14ac:dyDescent="0.35">
      <c r="A628" s="68">
        <v>43651</v>
      </c>
      <c r="B628" s="69">
        <v>1141.0899999999999</v>
      </c>
      <c r="C628" s="69">
        <v>107.15</v>
      </c>
      <c r="D628" s="69">
        <v>630.79999999999995</v>
      </c>
      <c r="E628" s="69">
        <v>245.1</v>
      </c>
    </row>
    <row r="629" spans="1:5" x14ac:dyDescent="0.35">
      <c r="A629" s="68">
        <v>43650</v>
      </c>
      <c r="B629" s="69">
        <v>1153.96</v>
      </c>
      <c r="C629" s="69">
        <v>107.75</v>
      </c>
      <c r="D629" s="69">
        <v>647.6</v>
      </c>
      <c r="E629" s="69">
        <v>240.5</v>
      </c>
    </row>
    <row r="630" spans="1:5" x14ac:dyDescent="0.35">
      <c r="A630" s="68">
        <v>43649</v>
      </c>
      <c r="B630" s="69">
        <v>1159.6600000000001</v>
      </c>
      <c r="C630" s="69">
        <v>108.2</v>
      </c>
      <c r="D630" s="69">
        <v>650.4</v>
      </c>
      <c r="E630" s="69">
        <v>243</v>
      </c>
    </row>
    <row r="631" spans="1:5" x14ac:dyDescent="0.35">
      <c r="A631" s="68">
        <v>43648</v>
      </c>
      <c r="B631" s="69">
        <v>1144.83</v>
      </c>
      <c r="C631" s="69">
        <v>107.8</v>
      </c>
      <c r="D631" s="69">
        <v>646.4</v>
      </c>
      <c r="E631" s="69">
        <v>238.9</v>
      </c>
    </row>
    <row r="632" spans="1:5" x14ac:dyDescent="0.35">
      <c r="A632" s="68">
        <v>43647</v>
      </c>
      <c r="B632" s="69">
        <v>1141.42</v>
      </c>
      <c r="C632" s="69">
        <v>109.5</v>
      </c>
      <c r="D632" s="69">
        <v>649</v>
      </c>
      <c r="E632" s="69">
        <v>240.7</v>
      </c>
    </row>
    <row r="633" spans="1:5" x14ac:dyDescent="0.35">
      <c r="A633" s="68">
        <v>43644</v>
      </c>
      <c r="B633" s="69">
        <v>1122.77</v>
      </c>
      <c r="C633" s="69">
        <v>106.35</v>
      </c>
      <c r="D633" s="69">
        <v>644.6</v>
      </c>
      <c r="E633" s="69">
        <v>233.5</v>
      </c>
    </row>
    <row r="634" spans="1:5" x14ac:dyDescent="0.35">
      <c r="A634" s="68">
        <v>43643</v>
      </c>
      <c r="B634" s="69">
        <v>1114.01</v>
      </c>
      <c r="C634" s="69">
        <v>99.8</v>
      </c>
      <c r="D634" s="69">
        <v>632.20000000000005</v>
      </c>
      <c r="E634" s="69">
        <v>235</v>
      </c>
    </row>
    <row r="635" spans="1:5" x14ac:dyDescent="0.35">
      <c r="A635" s="68">
        <v>43642</v>
      </c>
      <c r="B635" s="69">
        <v>1125</v>
      </c>
      <c r="C635" s="69">
        <v>96</v>
      </c>
      <c r="D635" s="69">
        <v>631</v>
      </c>
      <c r="E635" s="69">
        <v>231</v>
      </c>
    </row>
    <row r="636" spans="1:5" x14ac:dyDescent="0.35">
      <c r="A636" s="68">
        <v>43641</v>
      </c>
      <c r="B636" s="69">
        <v>1130.99</v>
      </c>
      <c r="C636" s="69">
        <v>91.62</v>
      </c>
      <c r="D636" s="69">
        <v>630.6</v>
      </c>
      <c r="E636" s="69">
        <v>231.4</v>
      </c>
    </row>
    <row r="637" spans="1:5" x14ac:dyDescent="0.35">
      <c r="A637" s="68">
        <v>43640</v>
      </c>
      <c r="B637" s="69">
        <v>1129.26</v>
      </c>
      <c r="C637" s="69">
        <v>92.48</v>
      </c>
      <c r="D637" s="69">
        <v>636</v>
      </c>
      <c r="E637" s="69">
        <v>223.9</v>
      </c>
    </row>
    <row r="638" spans="1:5" x14ac:dyDescent="0.35">
      <c r="A638" s="68">
        <v>43637</v>
      </c>
      <c r="B638" s="69">
        <v>1129.68</v>
      </c>
      <c r="C638" s="69">
        <v>95.42</v>
      </c>
      <c r="D638" s="69">
        <v>630</v>
      </c>
      <c r="E638" s="69">
        <v>227.1</v>
      </c>
    </row>
    <row r="639" spans="1:5" x14ac:dyDescent="0.35">
      <c r="A639" s="68">
        <v>43636</v>
      </c>
      <c r="B639" s="69">
        <v>1141.28</v>
      </c>
      <c r="C639" s="69">
        <v>93.3</v>
      </c>
      <c r="D639" s="69">
        <v>637.20000000000005</v>
      </c>
      <c r="E639" s="69">
        <v>229.5</v>
      </c>
    </row>
    <row r="640" spans="1:5" x14ac:dyDescent="0.35">
      <c r="A640" s="68">
        <v>43635</v>
      </c>
      <c r="B640" s="69">
        <v>1142.19</v>
      </c>
      <c r="C640" s="69">
        <v>89.6</v>
      </c>
      <c r="D640" s="69">
        <v>634</v>
      </c>
      <c r="E640" s="69">
        <v>228.9</v>
      </c>
    </row>
    <row r="641" spans="1:5" x14ac:dyDescent="0.35">
      <c r="A641" s="68">
        <v>43634</v>
      </c>
      <c r="B641" s="69">
        <v>1138.6600000000001</v>
      </c>
      <c r="C641" s="69">
        <v>89.74</v>
      </c>
      <c r="D641" s="69">
        <v>630.6</v>
      </c>
      <c r="E641" s="69">
        <v>225.2</v>
      </c>
    </row>
    <row r="642" spans="1:5" x14ac:dyDescent="0.35">
      <c r="A642" s="68">
        <v>43633</v>
      </c>
      <c r="B642" s="69">
        <v>1128.56</v>
      </c>
      <c r="C642" s="69">
        <v>104.55</v>
      </c>
      <c r="D642" s="69">
        <v>622.6</v>
      </c>
      <c r="E642" s="69">
        <v>222.5</v>
      </c>
    </row>
    <row r="643" spans="1:5" x14ac:dyDescent="0.35">
      <c r="A643" s="68">
        <v>43630</v>
      </c>
      <c r="B643" s="69">
        <v>1125.94</v>
      </c>
      <c r="C643" s="69">
        <v>103.1</v>
      </c>
      <c r="D643" s="69">
        <v>619.79999999999995</v>
      </c>
      <c r="E643" s="69">
        <v>220.7</v>
      </c>
    </row>
    <row r="644" spans="1:5" x14ac:dyDescent="0.35">
      <c r="A644" s="68">
        <v>43629</v>
      </c>
      <c r="B644" s="69">
        <v>1133.82</v>
      </c>
      <c r="C644" s="69">
        <v>103.95</v>
      </c>
      <c r="D644" s="69">
        <v>614</v>
      </c>
      <c r="E644" s="69">
        <v>223</v>
      </c>
    </row>
    <row r="645" spans="1:5" x14ac:dyDescent="0.35">
      <c r="A645" s="68">
        <v>43628</v>
      </c>
      <c r="B645" s="69">
        <v>1137.97</v>
      </c>
      <c r="C645" s="69">
        <v>104</v>
      </c>
      <c r="D645" s="69">
        <v>617.20000000000005</v>
      </c>
      <c r="E645" s="69">
        <v>231.5</v>
      </c>
    </row>
    <row r="646" spans="1:5" x14ac:dyDescent="0.35">
      <c r="A646" s="68">
        <v>43627</v>
      </c>
      <c r="B646" s="69">
        <v>1129.49</v>
      </c>
      <c r="C646" s="69">
        <v>108.15</v>
      </c>
      <c r="D646" s="69">
        <v>612.4</v>
      </c>
      <c r="E646" s="69">
        <v>232.1</v>
      </c>
    </row>
    <row r="647" spans="1:5" x14ac:dyDescent="0.35">
      <c r="A647" s="68">
        <v>43623</v>
      </c>
      <c r="B647" s="69">
        <v>1112.8599999999999</v>
      </c>
      <c r="C647" s="69">
        <v>100.3</v>
      </c>
      <c r="D647" s="69">
        <v>611.20000000000005</v>
      </c>
      <c r="E647" s="69">
        <v>230.4</v>
      </c>
    </row>
    <row r="648" spans="1:5" x14ac:dyDescent="0.35">
      <c r="A648" s="68">
        <v>43622</v>
      </c>
      <c r="B648" s="69">
        <v>1107.72</v>
      </c>
      <c r="C648" s="69">
        <v>99.44</v>
      </c>
      <c r="D648" s="69">
        <v>595</v>
      </c>
      <c r="E648" s="69">
        <v>236.1</v>
      </c>
    </row>
    <row r="649" spans="1:5" x14ac:dyDescent="0.35">
      <c r="A649" s="68">
        <v>43620</v>
      </c>
      <c r="B649" s="69">
        <v>1094.54</v>
      </c>
      <c r="C649" s="69">
        <v>103.7</v>
      </c>
      <c r="D649" s="69">
        <v>580.79999999999995</v>
      </c>
      <c r="E649" s="69">
        <v>244.4</v>
      </c>
    </row>
    <row r="650" spans="1:5" x14ac:dyDescent="0.35">
      <c r="A650" s="68">
        <v>43619</v>
      </c>
      <c r="B650" s="69">
        <v>1099.94</v>
      </c>
      <c r="C650" s="69">
        <v>100.25</v>
      </c>
      <c r="D650" s="69">
        <v>587.4</v>
      </c>
      <c r="E650" s="69">
        <v>240.5</v>
      </c>
    </row>
    <row r="651" spans="1:5" x14ac:dyDescent="0.35">
      <c r="A651" s="68">
        <v>43614</v>
      </c>
      <c r="B651" s="69">
        <v>1097.1199999999999</v>
      </c>
      <c r="C651" s="69">
        <v>103.85</v>
      </c>
      <c r="D651" s="69">
        <v>597.4</v>
      </c>
      <c r="E651" s="69">
        <v>248.3</v>
      </c>
    </row>
    <row r="652" spans="1:5" x14ac:dyDescent="0.35">
      <c r="A652" s="68">
        <v>43613</v>
      </c>
      <c r="B652" s="69">
        <v>1127.7</v>
      </c>
      <c r="C652" s="69">
        <v>110.65</v>
      </c>
      <c r="D652" s="69">
        <v>613.79999999999995</v>
      </c>
      <c r="E652" s="69">
        <v>252.3</v>
      </c>
    </row>
    <row r="653" spans="1:5" x14ac:dyDescent="0.35">
      <c r="A653" s="68">
        <v>43612</v>
      </c>
      <c r="B653" s="69">
        <v>1114.78</v>
      </c>
      <c r="C653" s="69">
        <v>108.4</v>
      </c>
      <c r="D653" s="69">
        <v>599.4</v>
      </c>
      <c r="E653" s="69">
        <v>248.9</v>
      </c>
    </row>
    <row r="654" spans="1:5" x14ac:dyDescent="0.35">
      <c r="A654" s="68">
        <v>43609</v>
      </c>
      <c r="B654" s="69">
        <v>1122.97</v>
      </c>
      <c r="C654" s="69">
        <v>107.55</v>
      </c>
      <c r="D654" s="69">
        <v>604.4</v>
      </c>
      <c r="E654" s="69">
        <v>248.8</v>
      </c>
    </row>
    <row r="655" spans="1:5" x14ac:dyDescent="0.35">
      <c r="A655" s="68">
        <v>43608</v>
      </c>
      <c r="B655" s="69">
        <v>1118.6199999999999</v>
      </c>
      <c r="C655" s="69">
        <v>115.4</v>
      </c>
      <c r="D655" s="69">
        <v>600.6</v>
      </c>
      <c r="E655" s="69">
        <v>251.7</v>
      </c>
    </row>
    <row r="656" spans="1:5" x14ac:dyDescent="0.35">
      <c r="A656" s="68">
        <v>43607</v>
      </c>
      <c r="B656" s="69">
        <v>1132.3599999999999</v>
      </c>
      <c r="C656" s="69">
        <v>121.15</v>
      </c>
      <c r="D656" s="69">
        <v>604</v>
      </c>
      <c r="E656" s="69">
        <v>259.5</v>
      </c>
    </row>
    <row r="657" spans="1:5" x14ac:dyDescent="0.35">
      <c r="A657" s="68">
        <v>43606</v>
      </c>
      <c r="B657" s="69">
        <v>1120.55</v>
      </c>
      <c r="C657" s="69">
        <v>119.85</v>
      </c>
      <c r="D657" s="69">
        <v>592</v>
      </c>
      <c r="E657" s="69">
        <v>251</v>
      </c>
    </row>
    <row r="658" spans="1:5" x14ac:dyDescent="0.35">
      <c r="A658" s="68">
        <v>43605</v>
      </c>
      <c r="B658" s="69">
        <v>1108.78</v>
      </c>
      <c r="C658" s="69">
        <v>120</v>
      </c>
      <c r="D658" s="69">
        <v>595</v>
      </c>
      <c r="E658" s="69">
        <v>242</v>
      </c>
    </row>
    <row r="659" spans="1:5" x14ac:dyDescent="0.35">
      <c r="A659" s="68">
        <v>43601</v>
      </c>
      <c r="B659" s="69">
        <v>1117.93</v>
      </c>
      <c r="C659" s="69">
        <v>124.6</v>
      </c>
      <c r="D659" s="69">
        <v>595.20000000000005</v>
      </c>
      <c r="E659" s="69">
        <v>252.7</v>
      </c>
    </row>
    <row r="660" spans="1:5" x14ac:dyDescent="0.35">
      <c r="A660" s="68">
        <v>43600</v>
      </c>
      <c r="B660" s="69">
        <v>1103.92</v>
      </c>
      <c r="C660" s="69">
        <v>129.15</v>
      </c>
      <c r="D660" s="69">
        <v>592.20000000000005</v>
      </c>
      <c r="E660" s="69">
        <v>253.4</v>
      </c>
    </row>
    <row r="661" spans="1:5" x14ac:dyDescent="0.35">
      <c r="A661" s="68">
        <v>43599</v>
      </c>
      <c r="B661" s="69">
        <v>1108.8699999999999</v>
      </c>
      <c r="C661" s="69">
        <v>130.94999999999999</v>
      </c>
      <c r="D661" s="69">
        <v>591.4</v>
      </c>
      <c r="E661" s="69">
        <v>255.3</v>
      </c>
    </row>
    <row r="662" spans="1:5" x14ac:dyDescent="0.35">
      <c r="A662" s="68">
        <v>43598</v>
      </c>
      <c r="B662" s="69">
        <v>1101.8699999999999</v>
      </c>
      <c r="C662" s="69">
        <v>125.6</v>
      </c>
      <c r="D662" s="69">
        <v>591.20000000000005</v>
      </c>
      <c r="E662" s="69">
        <v>257</v>
      </c>
    </row>
    <row r="663" spans="1:5" x14ac:dyDescent="0.35">
      <c r="A663" s="68">
        <v>43595</v>
      </c>
      <c r="B663" s="69">
        <v>1125.1099999999999</v>
      </c>
      <c r="C663" s="69">
        <v>140</v>
      </c>
      <c r="D663" s="69">
        <v>604.4</v>
      </c>
      <c r="E663" s="69">
        <v>276.8</v>
      </c>
    </row>
    <row r="664" spans="1:5" x14ac:dyDescent="0.35">
      <c r="A664" s="68">
        <v>43594</v>
      </c>
      <c r="B664" s="69">
        <v>1125.93</v>
      </c>
      <c r="C664" s="69">
        <v>175.9</v>
      </c>
      <c r="D664" s="69">
        <v>600</v>
      </c>
      <c r="E664" s="69">
        <v>272.10000000000002</v>
      </c>
    </row>
    <row r="665" spans="1:5" x14ac:dyDescent="0.35">
      <c r="A665" s="68">
        <v>43593</v>
      </c>
      <c r="B665" s="69">
        <v>1138.96</v>
      </c>
      <c r="C665" s="69">
        <v>176.35</v>
      </c>
      <c r="D665" s="69">
        <v>608</v>
      </c>
      <c r="E665" s="69">
        <v>288.3</v>
      </c>
    </row>
    <row r="666" spans="1:5" x14ac:dyDescent="0.35">
      <c r="A666" s="68">
        <v>43592</v>
      </c>
      <c r="B666" s="69">
        <v>1133.76</v>
      </c>
      <c r="C666" s="69">
        <v>174.9</v>
      </c>
      <c r="D666" s="69">
        <v>611</v>
      </c>
      <c r="E666" s="69">
        <v>281.60000000000002</v>
      </c>
    </row>
    <row r="667" spans="1:5" x14ac:dyDescent="0.35">
      <c r="A667" s="68">
        <v>43591</v>
      </c>
      <c r="B667" s="69">
        <v>1130.06</v>
      </c>
      <c r="C667" s="69">
        <v>175.55</v>
      </c>
      <c r="D667" s="69">
        <v>617.20000000000005</v>
      </c>
      <c r="E667" s="69">
        <v>269.2</v>
      </c>
    </row>
    <row r="668" spans="1:5" x14ac:dyDescent="0.35">
      <c r="A668" s="68">
        <v>43588</v>
      </c>
      <c r="B668" s="69">
        <v>1138.6400000000001</v>
      </c>
      <c r="C668" s="69">
        <v>179.9</v>
      </c>
      <c r="D668" s="69">
        <v>625</v>
      </c>
      <c r="E668" s="69">
        <v>268.39999999999998</v>
      </c>
    </row>
    <row r="669" spans="1:5" x14ac:dyDescent="0.35">
      <c r="A669" s="68">
        <v>43587</v>
      </c>
      <c r="B669" s="69">
        <v>1141.69</v>
      </c>
      <c r="C669" s="69">
        <v>180.45</v>
      </c>
      <c r="D669" s="69">
        <v>627</v>
      </c>
      <c r="E669" s="69">
        <v>275.7</v>
      </c>
    </row>
    <row r="670" spans="1:5" x14ac:dyDescent="0.35">
      <c r="A670" s="68">
        <v>43586</v>
      </c>
      <c r="B670" s="69">
        <v>1153.1600000000001</v>
      </c>
      <c r="C670" s="69">
        <v>181.95</v>
      </c>
      <c r="D670" s="69">
        <v>618</v>
      </c>
      <c r="E670" s="69">
        <v>280.5</v>
      </c>
    </row>
    <row r="671" spans="1:5" x14ac:dyDescent="0.35">
      <c r="A671" s="68">
        <v>43585</v>
      </c>
      <c r="B671" s="69">
        <v>1149.69</v>
      </c>
      <c r="C671" s="69">
        <v>190.95</v>
      </c>
      <c r="D671" s="69">
        <v>615</v>
      </c>
      <c r="E671" s="69">
        <v>279.2</v>
      </c>
    </row>
    <row r="672" spans="1:5" x14ac:dyDescent="0.35">
      <c r="A672" s="68">
        <v>43584</v>
      </c>
      <c r="B672" s="69">
        <v>1157.19</v>
      </c>
      <c r="C672" s="69">
        <v>190.75</v>
      </c>
      <c r="D672" s="69">
        <v>587</v>
      </c>
      <c r="E672" s="69">
        <v>285.60000000000002</v>
      </c>
    </row>
    <row r="673" spans="1:5" x14ac:dyDescent="0.35">
      <c r="A673" s="68">
        <v>43581</v>
      </c>
      <c r="B673" s="69">
        <v>1155.96</v>
      </c>
      <c r="C673" s="69">
        <v>193.3</v>
      </c>
      <c r="D673" s="69">
        <v>594.79999999999995</v>
      </c>
      <c r="E673" s="69">
        <v>283</v>
      </c>
    </row>
    <row r="674" spans="1:5" x14ac:dyDescent="0.35">
      <c r="A674" s="68">
        <v>43580</v>
      </c>
      <c r="B674" s="69">
        <v>1139.42</v>
      </c>
      <c r="C674" s="69">
        <v>190.9</v>
      </c>
      <c r="D674" s="69">
        <v>588.79999999999995</v>
      </c>
      <c r="E674" s="69">
        <v>279.10000000000002</v>
      </c>
    </row>
    <row r="675" spans="1:5" x14ac:dyDescent="0.35">
      <c r="A675" s="68">
        <v>43579</v>
      </c>
      <c r="B675" s="69">
        <v>1143.1199999999999</v>
      </c>
      <c r="C675" s="69">
        <v>185.35</v>
      </c>
      <c r="D675" s="69">
        <v>580</v>
      </c>
      <c r="E675" s="69">
        <v>279</v>
      </c>
    </row>
    <row r="676" spans="1:5" x14ac:dyDescent="0.35">
      <c r="A676" s="68">
        <v>43578</v>
      </c>
      <c r="B676" s="69">
        <v>1143.74</v>
      </c>
      <c r="C676" s="69">
        <v>186.35</v>
      </c>
      <c r="D676" s="69">
        <v>578.20000000000005</v>
      </c>
      <c r="E676" s="69">
        <v>274.8</v>
      </c>
    </row>
    <row r="677" spans="1:5" x14ac:dyDescent="0.35">
      <c r="A677" s="68">
        <v>43572</v>
      </c>
      <c r="B677" s="69">
        <v>1141.51</v>
      </c>
      <c r="C677" s="69">
        <v>190.8</v>
      </c>
      <c r="D677" s="69">
        <v>576.4</v>
      </c>
      <c r="E677" s="69">
        <v>289.7</v>
      </c>
    </row>
    <row r="678" spans="1:5" x14ac:dyDescent="0.35">
      <c r="A678" s="68">
        <v>43571</v>
      </c>
      <c r="B678" s="69">
        <v>1149.77</v>
      </c>
      <c r="C678" s="69">
        <v>192.65</v>
      </c>
      <c r="D678" s="69">
        <v>578</v>
      </c>
      <c r="E678" s="69">
        <v>292.60000000000002</v>
      </c>
    </row>
    <row r="679" spans="1:5" x14ac:dyDescent="0.35">
      <c r="A679" s="68">
        <v>43570</v>
      </c>
      <c r="B679" s="69">
        <v>1149.19</v>
      </c>
      <c r="C679" s="69">
        <v>188.7</v>
      </c>
      <c r="D679" s="69">
        <v>579</v>
      </c>
      <c r="E679" s="69">
        <v>285.89999999999998</v>
      </c>
    </row>
    <row r="680" spans="1:5" x14ac:dyDescent="0.35">
      <c r="A680" s="68">
        <v>43567</v>
      </c>
      <c r="B680" s="69">
        <v>1144.0899999999999</v>
      </c>
      <c r="C680" s="69">
        <v>175.7</v>
      </c>
      <c r="D680" s="69">
        <v>575.4</v>
      </c>
      <c r="E680" s="69">
        <v>286</v>
      </c>
    </row>
    <row r="681" spans="1:5" x14ac:dyDescent="0.35">
      <c r="A681" s="68">
        <v>43566</v>
      </c>
      <c r="B681" s="69">
        <v>1140.42</v>
      </c>
      <c r="C681" s="69">
        <v>176.35</v>
      </c>
      <c r="D681" s="69">
        <v>572</v>
      </c>
      <c r="E681" s="69">
        <v>281.60000000000002</v>
      </c>
    </row>
    <row r="682" spans="1:5" x14ac:dyDescent="0.35">
      <c r="A682" s="68">
        <v>43565</v>
      </c>
      <c r="B682" s="69">
        <v>1140.81</v>
      </c>
      <c r="C682" s="69">
        <v>177.15</v>
      </c>
      <c r="D682" s="69">
        <v>569.6</v>
      </c>
      <c r="E682" s="69">
        <v>271.39999999999998</v>
      </c>
    </row>
    <row r="683" spans="1:5" x14ac:dyDescent="0.35">
      <c r="A683" s="68">
        <v>43564</v>
      </c>
      <c r="B683" s="69">
        <v>1139.68</v>
      </c>
      <c r="C683" s="69">
        <v>178.6</v>
      </c>
      <c r="D683" s="69">
        <v>573.79999999999995</v>
      </c>
      <c r="E683" s="69">
        <v>281.8</v>
      </c>
    </row>
    <row r="684" spans="1:5" x14ac:dyDescent="0.35">
      <c r="A684" s="68">
        <v>43563</v>
      </c>
      <c r="B684" s="69">
        <v>1143.69</v>
      </c>
      <c r="C684" s="69">
        <v>181</v>
      </c>
      <c r="D684" s="69">
        <v>577</v>
      </c>
      <c r="E684" s="69">
        <v>287</v>
      </c>
    </row>
    <row r="685" spans="1:5" x14ac:dyDescent="0.35">
      <c r="A685" s="68">
        <v>43560</v>
      </c>
      <c r="B685" s="69">
        <v>1143.93</v>
      </c>
      <c r="C685" s="69">
        <v>182.15</v>
      </c>
      <c r="D685" s="69">
        <v>580</v>
      </c>
      <c r="E685" s="69">
        <v>297.10000000000002</v>
      </c>
    </row>
    <row r="686" spans="1:5" x14ac:dyDescent="0.35">
      <c r="A686" s="68">
        <v>43559</v>
      </c>
      <c r="B686" s="69">
        <v>1137.68</v>
      </c>
      <c r="C686" s="69">
        <v>177.15</v>
      </c>
      <c r="D686" s="69">
        <v>577.79999999999995</v>
      </c>
      <c r="E686" s="69">
        <v>299.10000000000002</v>
      </c>
    </row>
    <row r="687" spans="1:5" x14ac:dyDescent="0.35">
      <c r="A687" s="68">
        <v>43558</v>
      </c>
      <c r="B687" s="69">
        <v>1146.94</v>
      </c>
      <c r="C687" s="69">
        <v>179.45</v>
      </c>
      <c r="D687" s="69">
        <v>584</v>
      </c>
      <c r="E687" s="69">
        <v>301.7</v>
      </c>
    </row>
    <row r="688" spans="1:5" x14ac:dyDescent="0.35">
      <c r="A688" s="68">
        <v>43557</v>
      </c>
      <c r="B688" s="69">
        <v>1147</v>
      </c>
      <c r="C688" s="69">
        <v>174.8</v>
      </c>
      <c r="D688" s="69">
        <v>586.4</v>
      </c>
      <c r="E688" s="69">
        <v>299.89999999999998</v>
      </c>
    </row>
    <row r="689" spans="1:5" x14ac:dyDescent="0.35">
      <c r="A689" s="68">
        <v>43556</v>
      </c>
      <c r="B689" s="69">
        <v>1139.3</v>
      </c>
      <c r="C689" s="69">
        <v>173.95</v>
      </c>
      <c r="D689" s="69">
        <v>554.6</v>
      </c>
      <c r="E689" s="69">
        <v>317.60000000000002</v>
      </c>
    </row>
    <row r="690" spans="1:5" x14ac:dyDescent="0.35">
      <c r="A690" s="68">
        <v>43553</v>
      </c>
      <c r="B690" s="69">
        <v>1122.8699999999999</v>
      </c>
      <c r="C690" s="69">
        <v>176.1</v>
      </c>
      <c r="D690" s="69">
        <v>550.4</v>
      </c>
      <c r="E690" s="69">
        <v>311.60000000000002</v>
      </c>
    </row>
    <row r="691" spans="1:5" x14ac:dyDescent="0.35">
      <c r="A691" s="68">
        <v>43552</v>
      </c>
      <c r="B691" s="69">
        <v>1119.29</v>
      </c>
      <c r="C691" s="69">
        <v>176.1</v>
      </c>
      <c r="D691" s="69">
        <v>539.79999999999995</v>
      </c>
      <c r="E691" s="69">
        <v>305</v>
      </c>
    </row>
    <row r="692" spans="1:5" x14ac:dyDescent="0.35">
      <c r="A692" s="68">
        <v>43551</v>
      </c>
      <c r="B692" s="69">
        <v>1118</v>
      </c>
      <c r="C692" s="69">
        <v>172.8</v>
      </c>
      <c r="D692" s="69">
        <v>543</v>
      </c>
      <c r="E692" s="69">
        <v>310.3</v>
      </c>
    </row>
    <row r="693" spans="1:5" x14ac:dyDescent="0.35">
      <c r="A693" s="68">
        <v>43550</v>
      </c>
      <c r="B693" s="69">
        <v>1122.02</v>
      </c>
      <c r="C693" s="69">
        <v>173.7</v>
      </c>
      <c r="D693" s="69">
        <v>545.79999999999995</v>
      </c>
      <c r="E693" s="69">
        <v>304.8</v>
      </c>
    </row>
    <row r="694" spans="1:5" x14ac:dyDescent="0.35">
      <c r="A694" s="68">
        <v>43549</v>
      </c>
      <c r="B694" s="69">
        <v>1112.3599999999999</v>
      </c>
      <c r="C694" s="69">
        <v>168.1</v>
      </c>
      <c r="D694" s="69">
        <v>542</v>
      </c>
      <c r="E694" s="69">
        <v>307.3</v>
      </c>
    </row>
    <row r="695" spans="1:5" x14ac:dyDescent="0.35">
      <c r="A695" s="68">
        <v>43546</v>
      </c>
      <c r="B695" s="69">
        <v>1118.81</v>
      </c>
      <c r="C695" s="69">
        <v>173</v>
      </c>
      <c r="D695" s="69">
        <v>546.79999999999995</v>
      </c>
      <c r="E695" s="69">
        <v>305.2</v>
      </c>
    </row>
    <row r="696" spans="1:5" x14ac:dyDescent="0.35">
      <c r="A696" s="68">
        <v>43545</v>
      </c>
      <c r="B696" s="69">
        <v>1134.3399999999999</v>
      </c>
      <c r="C696" s="69">
        <v>173.2</v>
      </c>
      <c r="D696" s="69">
        <v>554.4</v>
      </c>
      <c r="E696" s="69">
        <v>315</v>
      </c>
    </row>
    <row r="697" spans="1:5" x14ac:dyDescent="0.35">
      <c r="A697" s="68">
        <v>43544</v>
      </c>
      <c r="B697" s="69">
        <v>1135.56</v>
      </c>
      <c r="C697" s="69">
        <v>169.6</v>
      </c>
      <c r="D697" s="69">
        <v>552</v>
      </c>
      <c r="E697" s="69">
        <v>315.3</v>
      </c>
    </row>
    <row r="698" spans="1:5" x14ac:dyDescent="0.35">
      <c r="A698" s="68">
        <v>43543</v>
      </c>
      <c r="B698" s="69">
        <v>1138.98</v>
      </c>
      <c r="C698" s="69">
        <v>166.2</v>
      </c>
      <c r="D698" s="69">
        <v>562.6</v>
      </c>
      <c r="E698" s="69">
        <v>321.2</v>
      </c>
    </row>
    <row r="699" spans="1:5" x14ac:dyDescent="0.35">
      <c r="A699" s="68">
        <v>43542</v>
      </c>
      <c r="B699" s="69">
        <v>1133.8599999999999</v>
      </c>
      <c r="C699" s="69">
        <v>163.1</v>
      </c>
      <c r="D699" s="69">
        <v>560</v>
      </c>
      <c r="E699" s="69">
        <v>315.89999999999998</v>
      </c>
    </row>
    <row r="700" spans="1:5" x14ac:dyDescent="0.35">
      <c r="A700" s="68">
        <v>43539</v>
      </c>
      <c r="B700" s="69">
        <v>1130.9000000000001</v>
      </c>
      <c r="C700" s="69">
        <v>162.4</v>
      </c>
      <c r="D700" s="69">
        <v>567.6</v>
      </c>
      <c r="E700" s="69">
        <v>320.10000000000002</v>
      </c>
    </row>
    <row r="701" spans="1:5" x14ac:dyDescent="0.35">
      <c r="A701" s="68">
        <v>43538</v>
      </c>
      <c r="B701" s="69">
        <v>1126.3699999999999</v>
      </c>
      <c r="C701" s="69">
        <v>160.30000000000001</v>
      </c>
      <c r="D701" s="69">
        <v>560.79999999999995</v>
      </c>
      <c r="E701" s="69">
        <v>315</v>
      </c>
    </row>
    <row r="702" spans="1:5" x14ac:dyDescent="0.35">
      <c r="A702" s="68">
        <v>43537</v>
      </c>
      <c r="B702" s="69">
        <v>1118.53</v>
      </c>
      <c r="C702" s="69">
        <v>160.6</v>
      </c>
      <c r="D702" s="69">
        <v>554.6</v>
      </c>
      <c r="E702" s="69">
        <v>322.89999999999998</v>
      </c>
    </row>
    <row r="703" spans="1:5" x14ac:dyDescent="0.35">
      <c r="A703" s="68">
        <v>43536</v>
      </c>
      <c r="B703" s="69">
        <v>1112.03</v>
      </c>
      <c r="C703" s="69">
        <v>159.1</v>
      </c>
      <c r="D703" s="69">
        <v>560</v>
      </c>
      <c r="E703" s="69">
        <v>312.60000000000002</v>
      </c>
    </row>
    <row r="704" spans="1:5" x14ac:dyDescent="0.35">
      <c r="A704" s="68">
        <v>43535</v>
      </c>
      <c r="B704" s="69">
        <v>1103.93</v>
      </c>
      <c r="C704" s="69">
        <v>159.1</v>
      </c>
      <c r="D704" s="69">
        <v>553</v>
      </c>
      <c r="E704" s="69">
        <v>310.3</v>
      </c>
    </row>
    <row r="705" spans="1:5" x14ac:dyDescent="0.35">
      <c r="A705" s="68">
        <v>43532</v>
      </c>
      <c r="B705" s="69">
        <v>1101.46</v>
      </c>
      <c r="C705" s="69">
        <v>154.5</v>
      </c>
      <c r="D705" s="69">
        <v>548.79999999999995</v>
      </c>
      <c r="E705" s="69">
        <v>328.3</v>
      </c>
    </row>
    <row r="706" spans="1:5" x14ac:dyDescent="0.35">
      <c r="A706" s="68">
        <v>43531</v>
      </c>
      <c r="B706" s="69">
        <v>1105.8599999999999</v>
      </c>
      <c r="C706" s="69">
        <v>154.5</v>
      </c>
      <c r="D706" s="69">
        <v>555</v>
      </c>
      <c r="E706" s="69">
        <v>330.3</v>
      </c>
    </row>
    <row r="707" spans="1:5" x14ac:dyDescent="0.35">
      <c r="A707" s="68">
        <v>43530</v>
      </c>
      <c r="B707" s="69">
        <v>1108.21</v>
      </c>
      <c r="C707" s="69">
        <v>154.4</v>
      </c>
      <c r="D707" s="69">
        <v>556.20000000000005</v>
      </c>
      <c r="E707" s="69">
        <v>338.3</v>
      </c>
    </row>
    <row r="708" spans="1:5" x14ac:dyDescent="0.35">
      <c r="A708" s="68">
        <v>43529</v>
      </c>
      <c r="B708" s="69">
        <v>1113.92</v>
      </c>
      <c r="C708" s="69">
        <v>156.30000000000001</v>
      </c>
      <c r="D708" s="69">
        <v>555.4</v>
      </c>
      <c r="E708" s="69">
        <v>344.6</v>
      </c>
    </row>
    <row r="709" spans="1:5" x14ac:dyDescent="0.35">
      <c r="A709" s="68">
        <v>43528</v>
      </c>
      <c r="B709" s="69">
        <v>1111.1500000000001</v>
      </c>
      <c r="C709" s="69">
        <v>154.19999999999999</v>
      </c>
      <c r="D709" s="69">
        <v>559.6</v>
      </c>
      <c r="E709" s="69">
        <v>344.5</v>
      </c>
    </row>
    <row r="710" spans="1:5" x14ac:dyDescent="0.35">
      <c r="A710" s="68">
        <v>43525</v>
      </c>
      <c r="B710" s="69">
        <v>1104.78</v>
      </c>
      <c r="C710" s="69">
        <v>153</v>
      </c>
      <c r="D710" s="69">
        <v>549</v>
      </c>
      <c r="E710" s="69">
        <v>346.2</v>
      </c>
    </row>
    <row r="711" spans="1:5" x14ac:dyDescent="0.35">
      <c r="A711" s="68">
        <v>43524</v>
      </c>
      <c r="B711" s="69">
        <v>1100.56</v>
      </c>
      <c r="C711" s="69">
        <v>153.80000000000001</v>
      </c>
      <c r="D711" s="69">
        <v>545.6</v>
      </c>
      <c r="E711" s="69">
        <v>344.2</v>
      </c>
    </row>
    <row r="712" spans="1:5" x14ac:dyDescent="0.35">
      <c r="A712" s="68">
        <v>43523</v>
      </c>
      <c r="B712" s="69">
        <v>1099.42</v>
      </c>
      <c r="C712" s="69">
        <v>151.30000000000001</v>
      </c>
      <c r="D712" s="69">
        <v>545</v>
      </c>
      <c r="E712" s="69">
        <v>344.8</v>
      </c>
    </row>
    <row r="713" spans="1:5" x14ac:dyDescent="0.35">
      <c r="A713" s="68">
        <v>43522</v>
      </c>
      <c r="B713" s="69">
        <v>1101.45</v>
      </c>
      <c r="C713" s="69">
        <v>153.4</v>
      </c>
      <c r="D713" s="69">
        <v>546.6</v>
      </c>
      <c r="E713" s="69">
        <v>346.8</v>
      </c>
    </row>
    <row r="714" spans="1:5" x14ac:dyDescent="0.35">
      <c r="A714" s="68">
        <v>43521</v>
      </c>
      <c r="B714" s="69">
        <v>1097.06</v>
      </c>
      <c r="C714" s="69">
        <v>151.19999999999999</v>
      </c>
      <c r="D714" s="69">
        <v>548</v>
      </c>
      <c r="E714" s="69">
        <v>345.2</v>
      </c>
    </row>
    <row r="715" spans="1:5" x14ac:dyDescent="0.35">
      <c r="A715" s="68">
        <v>43518</v>
      </c>
      <c r="B715" s="69">
        <v>1091.6600000000001</v>
      </c>
      <c r="C715" s="69">
        <v>159.30000000000001</v>
      </c>
      <c r="D715" s="69">
        <v>548</v>
      </c>
      <c r="E715" s="69">
        <v>336.3</v>
      </c>
    </row>
    <row r="716" spans="1:5" x14ac:dyDescent="0.35">
      <c r="A716" s="68">
        <v>43517</v>
      </c>
      <c r="B716" s="69">
        <v>1086.98</v>
      </c>
      <c r="C716" s="69">
        <v>159</v>
      </c>
      <c r="D716" s="69">
        <v>546</v>
      </c>
      <c r="E716" s="69">
        <v>333</v>
      </c>
    </row>
    <row r="717" spans="1:5" x14ac:dyDescent="0.35">
      <c r="A717" s="68">
        <v>43516</v>
      </c>
      <c r="B717" s="69">
        <v>1092.48</v>
      </c>
      <c r="C717" s="69">
        <v>159.4</v>
      </c>
      <c r="D717" s="69">
        <v>540</v>
      </c>
      <c r="E717" s="69">
        <v>329.5</v>
      </c>
    </row>
    <row r="718" spans="1:5" x14ac:dyDescent="0.35">
      <c r="A718" s="68">
        <v>43515</v>
      </c>
      <c r="B718" s="69">
        <v>1083.4100000000001</v>
      </c>
      <c r="C718" s="69">
        <v>158.5</v>
      </c>
      <c r="D718" s="69">
        <v>535.20000000000005</v>
      </c>
      <c r="E718" s="69">
        <v>319.5</v>
      </c>
    </row>
    <row r="719" spans="1:5" x14ac:dyDescent="0.35">
      <c r="A719" s="68">
        <v>43514</v>
      </c>
      <c r="B719" s="69">
        <v>1092.23</v>
      </c>
      <c r="C719" s="69">
        <v>158.4</v>
      </c>
      <c r="D719" s="69">
        <v>535.20000000000005</v>
      </c>
      <c r="E719" s="69">
        <v>328.3</v>
      </c>
    </row>
    <row r="720" spans="1:5" x14ac:dyDescent="0.35">
      <c r="A720" s="68">
        <v>43511</v>
      </c>
      <c r="B720" s="69">
        <v>1089.6199999999999</v>
      </c>
      <c r="C720" s="69">
        <v>160.69999999999999</v>
      </c>
      <c r="D720" s="69">
        <v>535.6</v>
      </c>
      <c r="E720" s="69">
        <v>334.7</v>
      </c>
    </row>
    <row r="721" spans="1:5" x14ac:dyDescent="0.35">
      <c r="A721" s="68">
        <v>43510</v>
      </c>
      <c r="B721" s="69">
        <v>1083.6099999999999</v>
      </c>
      <c r="C721" s="69">
        <v>156.69999999999999</v>
      </c>
      <c r="D721" s="69">
        <v>523.6</v>
      </c>
      <c r="E721" s="69">
        <v>336.6</v>
      </c>
    </row>
    <row r="722" spans="1:5" x14ac:dyDescent="0.35">
      <c r="A722" s="68">
        <v>43509</v>
      </c>
      <c r="B722" s="69">
        <v>1076.1600000000001</v>
      </c>
      <c r="C722" s="69">
        <v>160.19999999999999</v>
      </c>
      <c r="D722" s="69">
        <v>517.79999999999995</v>
      </c>
      <c r="E722" s="69">
        <v>334.2</v>
      </c>
    </row>
    <row r="723" spans="1:5" x14ac:dyDescent="0.35">
      <c r="A723" s="68">
        <v>43508</v>
      </c>
      <c r="B723" s="69">
        <v>1076.0899999999999</v>
      </c>
      <c r="C723" s="69">
        <v>159</v>
      </c>
      <c r="D723" s="69">
        <v>533.79999999999995</v>
      </c>
      <c r="E723" s="69">
        <v>333.7</v>
      </c>
    </row>
    <row r="724" spans="1:5" x14ac:dyDescent="0.35">
      <c r="A724" s="68">
        <v>43507</v>
      </c>
      <c r="B724" s="69">
        <v>1063.79</v>
      </c>
      <c r="C724" s="69">
        <v>153.6</v>
      </c>
      <c r="D724" s="69">
        <v>530.6</v>
      </c>
      <c r="E724" s="69">
        <v>328</v>
      </c>
    </row>
    <row r="725" spans="1:5" x14ac:dyDescent="0.35">
      <c r="A725" s="68">
        <v>43504</v>
      </c>
      <c r="B725" s="69">
        <v>1051.94</v>
      </c>
      <c r="C725" s="69">
        <v>151.5</v>
      </c>
      <c r="D725" s="69">
        <v>521</v>
      </c>
      <c r="E725" s="69">
        <v>326.10000000000002</v>
      </c>
    </row>
    <row r="726" spans="1:5" x14ac:dyDescent="0.35">
      <c r="A726" s="68">
        <v>43503</v>
      </c>
      <c r="B726" s="69">
        <v>1061.69</v>
      </c>
      <c r="C726" s="69">
        <v>154.30000000000001</v>
      </c>
      <c r="D726" s="69">
        <v>523.79999999999995</v>
      </c>
      <c r="E726" s="69">
        <v>330.4</v>
      </c>
    </row>
    <row r="727" spans="1:5" x14ac:dyDescent="0.35">
      <c r="A727" s="68">
        <v>43502</v>
      </c>
      <c r="B727" s="69">
        <v>1068.1099999999999</v>
      </c>
      <c r="C727" s="69">
        <v>162.4</v>
      </c>
      <c r="D727" s="69">
        <v>531.20000000000005</v>
      </c>
      <c r="E727" s="69">
        <v>328.8</v>
      </c>
    </row>
    <row r="728" spans="1:5" x14ac:dyDescent="0.35">
      <c r="A728" s="68">
        <v>43501</v>
      </c>
      <c r="B728" s="69">
        <v>1073.44</v>
      </c>
      <c r="C728" s="69">
        <v>161.9</v>
      </c>
      <c r="D728" s="69">
        <v>527.6</v>
      </c>
      <c r="E728" s="69">
        <v>335.6</v>
      </c>
    </row>
    <row r="729" spans="1:5" x14ac:dyDescent="0.35">
      <c r="A729" s="68">
        <v>43500</v>
      </c>
      <c r="B729" s="69">
        <v>1049.9000000000001</v>
      </c>
      <c r="C729" s="69">
        <v>156</v>
      </c>
      <c r="D729" s="69">
        <v>522.4</v>
      </c>
      <c r="E729" s="69">
        <v>285.3</v>
      </c>
    </row>
    <row r="730" spans="1:5" x14ac:dyDescent="0.35">
      <c r="A730" s="68">
        <v>43497</v>
      </c>
      <c r="B730" s="69">
        <v>1054.9100000000001</v>
      </c>
      <c r="C730" s="69">
        <v>160</v>
      </c>
      <c r="D730" s="69">
        <v>533.6</v>
      </c>
      <c r="E730" s="69">
        <v>286.60000000000002</v>
      </c>
    </row>
    <row r="731" spans="1:5" x14ac:dyDescent="0.35">
      <c r="A731" s="68">
        <v>43496</v>
      </c>
      <c r="B731" s="69">
        <v>1035.6199999999999</v>
      </c>
      <c r="C731" s="69">
        <v>172.6</v>
      </c>
      <c r="D731" s="69">
        <v>519.4</v>
      </c>
      <c r="E731" s="69">
        <v>282.39999999999998</v>
      </c>
    </row>
    <row r="732" spans="1:5" x14ac:dyDescent="0.35">
      <c r="A732" s="68">
        <v>43495</v>
      </c>
      <c r="B732" s="69">
        <v>1042.3</v>
      </c>
      <c r="C732" s="69">
        <v>159</v>
      </c>
      <c r="D732" s="69">
        <v>532</v>
      </c>
      <c r="E732" s="69">
        <v>287.5</v>
      </c>
    </row>
    <row r="733" spans="1:5" x14ac:dyDescent="0.35">
      <c r="A733" s="68">
        <v>43494</v>
      </c>
      <c r="B733" s="69">
        <v>1039.6199999999999</v>
      </c>
      <c r="C733" s="69">
        <v>157.19999999999999</v>
      </c>
      <c r="D733" s="69">
        <v>526.20000000000005</v>
      </c>
      <c r="E733" s="69">
        <v>275.60000000000002</v>
      </c>
    </row>
    <row r="734" spans="1:5" x14ac:dyDescent="0.35">
      <c r="A734" s="68">
        <v>43493</v>
      </c>
      <c r="B734" s="69">
        <v>1031.53</v>
      </c>
      <c r="C734" s="69">
        <v>159.69999999999999</v>
      </c>
      <c r="D734" s="69">
        <v>527.4</v>
      </c>
      <c r="E734" s="69">
        <v>282.39999999999998</v>
      </c>
    </row>
    <row r="735" spans="1:5" x14ac:dyDescent="0.35">
      <c r="A735" s="68">
        <v>43490</v>
      </c>
      <c r="B735" s="69">
        <v>1035.3399999999999</v>
      </c>
      <c r="C735" s="69">
        <v>161.1</v>
      </c>
      <c r="D735" s="69">
        <v>529</v>
      </c>
      <c r="E735" s="69">
        <v>282</v>
      </c>
    </row>
    <row r="736" spans="1:5" x14ac:dyDescent="0.35">
      <c r="A736" s="68">
        <v>43489</v>
      </c>
      <c r="B736" s="69">
        <v>1040.48</v>
      </c>
      <c r="C736" s="69">
        <v>157.69999999999999</v>
      </c>
      <c r="D736" s="69">
        <v>529</v>
      </c>
      <c r="E736" s="69">
        <v>287.10000000000002</v>
      </c>
    </row>
    <row r="737" spans="1:5" x14ac:dyDescent="0.35">
      <c r="A737" s="68">
        <v>43488</v>
      </c>
      <c r="B737" s="69">
        <v>1042.93</v>
      </c>
      <c r="C737" s="69">
        <v>154.9</v>
      </c>
      <c r="D737" s="69">
        <v>525.20000000000005</v>
      </c>
      <c r="E737" s="69">
        <v>275.60000000000002</v>
      </c>
    </row>
    <row r="738" spans="1:5" x14ac:dyDescent="0.35">
      <c r="A738" s="68">
        <v>43487</v>
      </c>
      <c r="B738" s="69">
        <v>1044.6400000000001</v>
      </c>
      <c r="C738" s="69">
        <v>149.6</v>
      </c>
      <c r="D738" s="69">
        <v>516.6</v>
      </c>
      <c r="E738" s="69">
        <v>278.39999999999998</v>
      </c>
    </row>
    <row r="739" spans="1:5" x14ac:dyDescent="0.35">
      <c r="A739" s="68">
        <v>43486</v>
      </c>
      <c r="B739" s="69">
        <v>1048.45</v>
      </c>
      <c r="C739" s="69">
        <v>148</v>
      </c>
      <c r="D739" s="69">
        <v>517.6</v>
      </c>
      <c r="E739" s="69">
        <v>271.10000000000002</v>
      </c>
    </row>
    <row r="740" spans="1:5" x14ac:dyDescent="0.35">
      <c r="A740" s="68">
        <v>43483</v>
      </c>
      <c r="B740" s="69">
        <v>1044.29</v>
      </c>
      <c r="C740" s="69">
        <v>142</v>
      </c>
      <c r="D740" s="69">
        <v>510.6</v>
      </c>
      <c r="E740" s="69">
        <v>275.10000000000002</v>
      </c>
    </row>
    <row r="741" spans="1:5" x14ac:dyDescent="0.35">
      <c r="A741" s="68">
        <v>43482</v>
      </c>
      <c r="B741" s="69">
        <v>1036.19</v>
      </c>
      <c r="C741" s="69">
        <v>140.9</v>
      </c>
      <c r="D741" s="69">
        <v>513</v>
      </c>
      <c r="E741" s="69">
        <v>260.2</v>
      </c>
    </row>
    <row r="742" spans="1:5" x14ac:dyDescent="0.35">
      <c r="A742" s="68">
        <v>43481</v>
      </c>
      <c r="B742" s="69">
        <v>1032.8399999999999</v>
      </c>
      <c r="C742" s="69">
        <v>142.1</v>
      </c>
      <c r="D742" s="69">
        <v>500</v>
      </c>
      <c r="E742" s="69">
        <v>266.60000000000002</v>
      </c>
    </row>
    <row r="743" spans="1:5" x14ac:dyDescent="0.35">
      <c r="A743" s="68">
        <v>43480</v>
      </c>
      <c r="B743" s="69">
        <v>1024.28</v>
      </c>
      <c r="C743" s="69">
        <v>144.5</v>
      </c>
      <c r="D743" s="69">
        <v>472.7</v>
      </c>
      <c r="E743" s="69">
        <v>257.39999999999998</v>
      </c>
    </row>
    <row r="744" spans="1:5" x14ac:dyDescent="0.35">
      <c r="A744" s="68">
        <v>43479</v>
      </c>
      <c r="B744" s="69">
        <v>1021.22</v>
      </c>
      <c r="C744" s="69">
        <v>154</v>
      </c>
      <c r="D744" s="69">
        <v>475.9</v>
      </c>
      <c r="E744" s="69">
        <v>265.10000000000002</v>
      </c>
    </row>
    <row r="745" spans="1:5" x14ac:dyDescent="0.35">
      <c r="A745" s="68">
        <v>43476</v>
      </c>
      <c r="B745" s="69">
        <v>1037.6500000000001</v>
      </c>
      <c r="C745" s="69">
        <v>158.6</v>
      </c>
      <c r="D745" s="69">
        <v>480.5</v>
      </c>
      <c r="E745" s="69">
        <v>282</v>
      </c>
    </row>
    <row r="746" spans="1:5" x14ac:dyDescent="0.35">
      <c r="A746" s="68">
        <v>43475</v>
      </c>
      <c r="B746" s="69">
        <v>1037.8499999999999</v>
      </c>
      <c r="C746" s="69">
        <v>156</v>
      </c>
      <c r="D746" s="69">
        <v>474.2</v>
      </c>
      <c r="E746" s="69">
        <v>276.39999999999998</v>
      </c>
    </row>
    <row r="747" spans="1:5" x14ac:dyDescent="0.35">
      <c r="A747" s="68">
        <v>43474</v>
      </c>
      <c r="B747" s="69">
        <v>1044.04</v>
      </c>
      <c r="C747" s="69">
        <v>157.30000000000001</v>
      </c>
      <c r="D747" s="69">
        <v>475.1</v>
      </c>
      <c r="E747" s="69">
        <v>280.5</v>
      </c>
    </row>
    <row r="748" spans="1:5" x14ac:dyDescent="0.35">
      <c r="A748" s="68">
        <v>43473</v>
      </c>
      <c r="B748" s="69">
        <v>1037.4000000000001</v>
      </c>
      <c r="C748" s="69">
        <v>154.69999999999999</v>
      </c>
      <c r="D748" s="69">
        <v>476.9</v>
      </c>
      <c r="E748" s="69">
        <v>285.5</v>
      </c>
    </row>
    <row r="749" spans="1:5" x14ac:dyDescent="0.35">
      <c r="A749" s="68">
        <v>43472</v>
      </c>
      <c r="B749" s="69">
        <v>1027.82</v>
      </c>
      <c r="C749" s="69">
        <v>165.5</v>
      </c>
      <c r="D749" s="69">
        <v>460.2</v>
      </c>
      <c r="E749" s="69">
        <v>275</v>
      </c>
    </row>
    <row r="750" spans="1:5" x14ac:dyDescent="0.35">
      <c r="A750" s="68">
        <v>43469</v>
      </c>
      <c r="B750" s="69">
        <v>1020.17</v>
      </c>
      <c r="C750" s="69">
        <v>157.69999999999999</v>
      </c>
      <c r="D750" s="69">
        <v>444.9</v>
      </c>
      <c r="E750" s="69">
        <v>266.89999999999998</v>
      </c>
    </row>
    <row r="751" spans="1:5" x14ac:dyDescent="0.35">
      <c r="A751" s="68">
        <v>43468</v>
      </c>
      <c r="B751" s="69">
        <v>995.37</v>
      </c>
      <c r="C751" s="69">
        <v>155.69999999999999</v>
      </c>
      <c r="D751" s="69">
        <v>428.7</v>
      </c>
      <c r="E751" s="69">
        <v>257.3</v>
      </c>
    </row>
    <row r="752" spans="1:5" x14ac:dyDescent="0.35">
      <c r="A752" s="68">
        <v>43467</v>
      </c>
      <c r="B752" s="69">
        <v>1004.76</v>
      </c>
      <c r="C752" s="69">
        <v>162.6</v>
      </c>
      <c r="D752" s="69">
        <v>441.5</v>
      </c>
      <c r="E752" s="69">
        <v>267.3</v>
      </c>
    </row>
    <row r="753" spans="1:5" x14ac:dyDescent="0.35">
      <c r="A753" s="68">
        <v>43462</v>
      </c>
      <c r="B753" s="69">
        <v>994.92</v>
      </c>
      <c r="C753" s="69">
        <v>156.6</v>
      </c>
      <c r="D753" s="69">
        <v>429.2</v>
      </c>
      <c r="E753" s="69">
        <v>265.3</v>
      </c>
    </row>
    <row r="754" spans="1:5" x14ac:dyDescent="0.35">
      <c r="A754" s="68">
        <v>43461</v>
      </c>
      <c r="B754" s="69">
        <v>980.75</v>
      </c>
      <c r="C754" s="69">
        <v>153.5</v>
      </c>
      <c r="D754" s="69">
        <v>430.2</v>
      </c>
      <c r="E754" s="69">
        <v>256.7</v>
      </c>
    </row>
    <row r="755" spans="1:5" x14ac:dyDescent="0.35">
      <c r="A755" s="68">
        <v>43455</v>
      </c>
      <c r="B755" s="69">
        <v>997.93</v>
      </c>
      <c r="C755" s="69">
        <v>157.1</v>
      </c>
      <c r="D755" s="69">
        <v>432.2</v>
      </c>
      <c r="E755" s="69">
        <v>259.7</v>
      </c>
    </row>
    <row r="756" spans="1:5" x14ac:dyDescent="0.35">
      <c r="A756" s="68">
        <v>43454</v>
      </c>
      <c r="B756" s="69">
        <v>1005.51</v>
      </c>
      <c r="C756" s="69">
        <v>155.19999999999999</v>
      </c>
      <c r="D756" s="69">
        <v>439.5</v>
      </c>
      <c r="E756" s="69">
        <v>264.10000000000002</v>
      </c>
    </row>
    <row r="757" spans="1:5" x14ac:dyDescent="0.35">
      <c r="A757" s="68">
        <v>43453</v>
      </c>
      <c r="B757" s="69">
        <v>1023.41</v>
      </c>
      <c r="C757" s="69">
        <v>162.80000000000001</v>
      </c>
      <c r="D757" s="69">
        <v>457.4</v>
      </c>
      <c r="E757" s="69">
        <v>278.8</v>
      </c>
    </row>
    <row r="758" spans="1:5" x14ac:dyDescent="0.35">
      <c r="A758" s="68">
        <v>43452</v>
      </c>
      <c r="B758" s="69">
        <v>1030.48</v>
      </c>
      <c r="C758" s="69">
        <v>162.5</v>
      </c>
      <c r="D758" s="69">
        <v>479.8</v>
      </c>
      <c r="E758" s="69">
        <v>281.10000000000002</v>
      </c>
    </row>
    <row r="759" spans="1:5" x14ac:dyDescent="0.35">
      <c r="A759" s="68">
        <v>43451</v>
      </c>
      <c r="B759" s="69">
        <v>1037.93</v>
      </c>
      <c r="C759" s="69">
        <v>161.4</v>
      </c>
      <c r="D759" s="69">
        <v>482.4</v>
      </c>
      <c r="E759" s="69">
        <v>286.5</v>
      </c>
    </row>
    <row r="760" spans="1:5" x14ac:dyDescent="0.35">
      <c r="A760" s="68">
        <v>43448</v>
      </c>
      <c r="B760" s="69">
        <v>1047.8900000000001</v>
      </c>
      <c r="C760" s="69">
        <v>158.19999999999999</v>
      </c>
      <c r="D760" s="69">
        <v>491.9</v>
      </c>
      <c r="E760" s="69">
        <v>295.7</v>
      </c>
    </row>
    <row r="761" spans="1:5" x14ac:dyDescent="0.35">
      <c r="A761" s="68">
        <v>43447</v>
      </c>
      <c r="B761" s="69">
        <v>1050.4100000000001</v>
      </c>
      <c r="C761" s="69">
        <v>154.30000000000001</v>
      </c>
      <c r="D761" s="69">
        <v>500.4</v>
      </c>
      <c r="E761" s="69">
        <v>301.39999999999998</v>
      </c>
    </row>
    <row r="762" spans="1:5" x14ac:dyDescent="0.35">
      <c r="A762" s="68">
        <v>43446</v>
      </c>
      <c r="B762" s="69">
        <v>1041.47</v>
      </c>
      <c r="C762" s="69">
        <v>153.9</v>
      </c>
      <c r="D762" s="69">
        <v>499.7</v>
      </c>
      <c r="E762" s="69">
        <v>296</v>
      </c>
    </row>
    <row r="763" spans="1:5" x14ac:dyDescent="0.35">
      <c r="A763" s="68">
        <v>43445</v>
      </c>
      <c r="B763" s="69">
        <v>1036.8399999999999</v>
      </c>
      <c r="C763" s="69">
        <v>147.30000000000001</v>
      </c>
      <c r="D763" s="69">
        <v>494.9</v>
      </c>
      <c r="E763" s="69">
        <v>334.5</v>
      </c>
    </row>
    <row r="764" spans="1:5" x14ac:dyDescent="0.35">
      <c r="A764" s="68">
        <v>43444</v>
      </c>
      <c r="B764" s="69">
        <v>1025.76</v>
      </c>
      <c r="C764" s="69">
        <v>136.80000000000001</v>
      </c>
      <c r="D764" s="69">
        <v>492.7</v>
      </c>
      <c r="E764" s="69">
        <v>333.3</v>
      </c>
    </row>
    <row r="765" spans="1:5" x14ac:dyDescent="0.35">
      <c r="A765" s="68">
        <v>43441</v>
      </c>
      <c r="B765" s="69">
        <v>1038.9000000000001</v>
      </c>
      <c r="C765" s="69">
        <v>134.30000000000001</v>
      </c>
      <c r="D765" s="69">
        <v>503</v>
      </c>
      <c r="E765" s="69">
        <v>343</v>
      </c>
    </row>
    <row r="766" spans="1:5" x14ac:dyDescent="0.35">
      <c r="A766" s="68">
        <v>43440</v>
      </c>
      <c r="B766" s="69">
        <v>1024.8499999999999</v>
      </c>
      <c r="C766" s="69">
        <v>134.30000000000001</v>
      </c>
      <c r="D766" s="69">
        <v>498.9</v>
      </c>
      <c r="E766" s="69">
        <v>338.7</v>
      </c>
    </row>
    <row r="767" spans="1:5" x14ac:dyDescent="0.35">
      <c r="A767" s="68">
        <v>43439</v>
      </c>
      <c r="B767" s="69">
        <v>1045.95</v>
      </c>
      <c r="C767" s="69">
        <v>137.19999999999999</v>
      </c>
      <c r="D767" s="69">
        <v>508.8</v>
      </c>
      <c r="E767" s="69">
        <v>353.2</v>
      </c>
    </row>
    <row r="768" spans="1:5" x14ac:dyDescent="0.35">
      <c r="A768" s="68">
        <v>43438</v>
      </c>
      <c r="B768" s="69">
        <v>1046.3399999999999</v>
      </c>
      <c r="C768" s="69">
        <v>133.80000000000001</v>
      </c>
      <c r="D768" s="69">
        <v>517</v>
      </c>
      <c r="E768" s="69">
        <v>357</v>
      </c>
    </row>
    <row r="769" spans="1:5" x14ac:dyDescent="0.35">
      <c r="A769" s="68">
        <v>43437</v>
      </c>
      <c r="B769" s="69">
        <v>1044.2</v>
      </c>
      <c r="C769" s="69">
        <v>131.69999999999999</v>
      </c>
      <c r="D769" s="69">
        <v>520</v>
      </c>
      <c r="E769" s="69">
        <v>356.5</v>
      </c>
    </row>
    <row r="770" spans="1:5" x14ac:dyDescent="0.35">
      <c r="A770" s="68">
        <v>43434</v>
      </c>
      <c r="B770" s="69">
        <v>1040.54</v>
      </c>
      <c r="C770" s="69">
        <v>131.69999999999999</v>
      </c>
      <c r="D770" s="69">
        <v>504.4</v>
      </c>
      <c r="E770" s="69">
        <v>356.1</v>
      </c>
    </row>
    <row r="771" spans="1:5" x14ac:dyDescent="0.35">
      <c r="A771" s="68">
        <v>43433</v>
      </c>
      <c r="B771" s="69">
        <v>1044.6600000000001</v>
      </c>
      <c r="C771" s="69">
        <v>136.69999999999999</v>
      </c>
      <c r="D771" s="69">
        <v>515.4</v>
      </c>
      <c r="E771" s="69">
        <v>358.3</v>
      </c>
    </row>
    <row r="772" spans="1:5" x14ac:dyDescent="0.35">
      <c r="A772" s="68">
        <v>43432</v>
      </c>
      <c r="B772" s="69">
        <v>1043.31</v>
      </c>
      <c r="C772" s="69">
        <v>132.80000000000001</v>
      </c>
      <c r="D772" s="69">
        <v>506.2</v>
      </c>
      <c r="E772" s="69">
        <v>362.3</v>
      </c>
    </row>
    <row r="773" spans="1:5" x14ac:dyDescent="0.35">
      <c r="A773" s="68">
        <v>43431</v>
      </c>
      <c r="B773" s="69">
        <v>1045.0999999999999</v>
      </c>
      <c r="C773" s="69">
        <v>133.1</v>
      </c>
      <c r="D773" s="69">
        <v>515.20000000000005</v>
      </c>
      <c r="E773" s="69">
        <v>356.9</v>
      </c>
    </row>
    <row r="774" spans="1:5" x14ac:dyDescent="0.35">
      <c r="A774" s="68">
        <v>43430</v>
      </c>
      <c r="B774" s="69">
        <v>1051.5899999999999</v>
      </c>
      <c r="C774" s="69">
        <v>137.6</v>
      </c>
      <c r="D774" s="69">
        <v>524.6</v>
      </c>
      <c r="E774" s="69">
        <v>362.1</v>
      </c>
    </row>
    <row r="775" spans="1:5" x14ac:dyDescent="0.35">
      <c r="A775" s="68">
        <v>43427</v>
      </c>
      <c r="B775" s="69">
        <v>1032.17</v>
      </c>
      <c r="C775" s="69">
        <v>133.19999999999999</v>
      </c>
      <c r="D775" s="69">
        <v>514.20000000000005</v>
      </c>
      <c r="E775" s="69">
        <v>356.6</v>
      </c>
    </row>
    <row r="776" spans="1:5" x14ac:dyDescent="0.35">
      <c r="A776" s="68">
        <v>43426</v>
      </c>
      <c r="B776" s="69">
        <v>1017.04</v>
      </c>
      <c r="C776" s="69">
        <v>125</v>
      </c>
      <c r="D776" s="69">
        <v>506.6</v>
      </c>
      <c r="E776" s="69">
        <v>348</v>
      </c>
    </row>
    <row r="777" spans="1:5" x14ac:dyDescent="0.35">
      <c r="A777" s="68">
        <v>43425</v>
      </c>
      <c r="B777" s="69">
        <v>1016.71</v>
      </c>
      <c r="C777" s="69">
        <v>118.9</v>
      </c>
      <c r="D777" s="69">
        <v>509.6</v>
      </c>
      <c r="E777" s="69">
        <v>350.7</v>
      </c>
    </row>
    <row r="778" spans="1:5" x14ac:dyDescent="0.35">
      <c r="A778" s="68">
        <v>43424</v>
      </c>
      <c r="B778" s="69">
        <v>1012.44</v>
      </c>
      <c r="C778" s="69">
        <v>111.7</v>
      </c>
      <c r="D778" s="69">
        <v>502.6</v>
      </c>
      <c r="E778" s="69">
        <v>341.9</v>
      </c>
    </row>
    <row r="779" spans="1:5" x14ac:dyDescent="0.35">
      <c r="A779" s="68">
        <v>43423</v>
      </c>
      <c r="B779" s="69">
        <v>1028.74</v>
      </c>
      <c r="C779" s="69">
        <v>115.6</v>
      </c>
      <c r="D779" s="69">
        <v>505.6</v>
      </c>
      <c r="E779" s="69">
        <v>343.2</v>
      </c>
    </row>
    <row r="780" spans="1:5" x14ac:dyDescent="0.35">
      <c r="A780" s="68">
        <v>43420</v>
      </c>
      <c r="B780" s="69">
        <v>1032.5999999999999</v>
      </c>
      <c r="C780" s="69">
        <v>119.4</v>
      </c>
      <c r="D780" s="69">
        <v>515.4</v>
      </c>
      <c r="E780" s="69">
        <v>340.7</v>
      </c>
    </row>
    <row r="781" spans="1:5" x14ac:dyDescent="0.35">
      <c r="A781" s="68">
        <v>43419</v>
      </c>
      <c r="B781" s="69">
        <v>1028.78</v>
      </c>
      <c r="C781" s="69">
        <v>117.1</v>
      </c>
      <c r="D781" s="69">
        <v>517.79999999999995</v>
      </c>
      <c r="E781" s="69">
        <v>348</v>
      </c>
    </row>
    <row r="782" spans="1:5" x14ac:dyDescent="0.35">
      <c r="A782" s="68">
        <v>43418</v>
      </c>
      <c r="B782" s="69">
        <v>1048.55</v>
      </c>
      <c r="C782" s="69">
        <v>122.1</v>
      </c>
      <c r="D782" s="69">
        <v>521.79999999999995</v>
      </c>
      <c r="E782" s="69">
        <v>349.9</v>
      </c>
    </row>
    <row r="783" spans="1:5" x14ac:dyDescent="0.35">
      <c r="A783" s="68">
        <v>43417</v>
      </c>
      <c r="B783" s="69">
        <v>1047.8499999999999</v>
      </c>
      <c r="C783" s="69">
        <v>117</v>
      </c>
      <c r="D783" s="69">
        <v>524.6</v>
      </c>
      <c r="E783" s="69">
        <v>347.8</v>
      </c>
    </row>
    <row r="784" spans="1:5" x14ac:dyDescent="0.35">
      <c r="A784" s="68">
        <v>43416</v>
      </c>
      <c r="B784" s="69">
        <v>1057.31</v>
      </c>
      <c r="C784" s="69">
        <v>136</v>
      </c>
      <c r="D784" s="69">
        <v>522.20000000000005</v>
      </c>
      <c r="E784" s="69">
        <v>349</v>
      </c>
    </row>
    <row r="785" spans="1:5" x14ac:dyDescent="0.35">
      <c r="A785" s="68">
        <v>43413</v>
      </c>
      <c r="B785" s="69">
        <v>1064.45</v>
      </c>
      <c r="C785" s="69">
        <v>143.9</v>
      </c>
      <c r="D785" s="69">
        <v>525.4</v>
      </c>
      <c r="E785" s="69">
        <v>349.4</v>
      </c>
    </row>
    <row r="786" spans="1:5" x14ac:dyDescent="0.35">
      <c r="A786" s="68">
        <v>43412</v>
      </c>
      <c r="B786" s="69">
        <v>1065.04</v>
      </c>
      <c r="C786" s="69">
        <v>144.1</v>
      </c>
      <c r="D786" s="69">
        <v>524.4</v>
      </c>
      <c r="E786" s="69">
        <v>348.1</v>
      </c>
    </row>
    <row r="787" spans="1:5" x14ac:dyDescent="0.35">
      <c r="A787" s="68">
        <v>43411</v>
      </c>
      <c r="B787" s="69">
        <v>1056.3800000000001</v>
      </c>
      <c r="C787" s="69">
        <v>146.80000000000001</v>
      </c>
      <c r="D787" s="69">
        <v>531.79999999999995</v>
      </c>
      <c r="E787" s="69">
        <v>366.8</v>
      </c>
    </row>
    <row r="788" spans="1:5" x14ac:dyDescent="0.35">
      <c r="A788" s="68">
        <v>43410</v>
      </c>
      <c r="B788" s="69">
        <v>1039.8800000000001</v>
      </c>
      <c r="C788" s="69">
        <v>140.9</v>
      </c>
      <c r="D788" s="69">
        <v>537</v>
      </c>
      <c r="E788" s="69">
        <v>390</v>
      </c>
    </row>
    <row r="789" spans="1:5" x14ac:dyDescent="0.35">
      <c r="A789" s="68">
        <v>43409</v>
      </c>
      <c r="B789" s="69">
        <v>1033.79</v>
      </c>
      <c r="C789" s="69">
        <v>139</v>
      </c>
      <c r="D789" s="69">
        <v>527.6</v>
      </c>
      <c r="E789" s="69">
        <v>389.2</v>
      </c>
    </row>
    <row r="790" spans="1:5" x14ac:dyDescent="0.35">
      <c r="A790" s="68">
        <v>43406</v>
      </c>
      <c r="B790" s="69">
        <v>1046.6199999999999</v>
      </c>
      <c r="C790" s="69">
        <v>140.5</v>
      </c>
      <c r="D790" s="69">
        <v>541.20000000000005</v>
      </c>
      <c r="E790" s="69">
        <v>421.8</v>
      </c>
    </row>
    <row r="791" spans="1:5" x14ac:dyDescent="0.35">
      <c r="A791" s="68">
        <v>43405</v>
      </c>
      <c r="B791" s="69">
        <v>1039.3900000000001</v>
      </c>
      <c r="C791" s="69">
        <v>139.69999999999999</v>
      </c>
      <c r="D791" s="69">
        <v>534</v>
      </c>
      <c r="E791" s="69">
        <v>419</v>
      </c>
    </row>
    <row r="792" spans="1:5" x14ac:dyDescent="0.35">
      <c r="A792" s="68">
        <v>43404</v>
      </c>
      <c r="B792" s="69">
        <v>1024.81</v>
      </c>
      <c r="C792" s="69">
        <v>137.30000000000001</v>
      </c>
      <c r="D792" s="69">
        <v>529.6</v>
      </c>
      <c r="E792" s="69">
        <v>412.1</v>
      </c>
    </row>
    <row r="793" spans="1:5" x14ac:dyDescent="0.35">
      <c r="A793" s="68">
        <v>43403</v>
      </c>
      <c r="B793" s="69">
        <v>1010.82</v>
      </c>
      <c r="C793" s="69">
        <v>131.9</v>
      </c>
      <c r="D793" s="69">
        <v>522.20000000000005</v>
      </c>
      <c r="E793" s="69">
        <v>405.6</v>
      </c>
    </row>
    <row r="794" spans="1:5" x14ac:dyDescent="0.35">
      <c r="A794" s="68">
        <v>43402</v>
      </c>
      <c r="B794" s="69">
        <v>1015.86</v>
      </c>
      <c r="C794" s="69">
        <v>130.5</v>
      </c>
      <c r="D794" s="69">
        <v>526.6</v>
      </c>
      <c r="E794" s="69">
        <v>409.8</v>
      </c>
    </row>
    <row r="795" spans="1:5" x14ac:dyDescent="0.35">
      <c r="A795" s="68">
        <v>43399</v>
      </c>
      <c r="B795" s="69">
        <v>992.34</v>
      </c>
      <c r="C795" s="69">
        <v>124.3</v>
      </c>
      <c r="D795" s="69">
        <v>511.2</v>
      </c>
      <c r="E795" s="69">
        <v>406.1</v>
      </c>
    </row>
    <row r="796" spans="1:5" x14ac:dyDescent="0.35">
      <c r="A796" s="68">
        <v>43398</v>
      </c>
      <c r="B796" s="69">
        <v>997.96</v>
      </c>
      <c r="C796" s="69">
        <v>125.4</v>
      </c>
      <c r="D796" s="69">
        <v>507.8</v>
      </c>
      <c r="E796" s="69">
        <v>422</v>
      </c>
    </row>
    <row r="797" spans="1:5" x14ac:dyDescent="0.35">
      <c r="A797" s="68">
        <v>43397</v>
      </c>
      <c r="B797" s="69">
        <v>1011.29</v>
      </c>
      <c r="C797" s="69">
        <v>127.4</v>
      </c>
      <c r="D797" s="69">
        <v>508.4</v>
      </c>
      <c r="E797" s="69">
        <v>420.5</v>
      </c>
    </row>
    <row r="798" spans="1:5" x14ac:dyDescent="0.35">
      <c r="A798" s="68">
        <v>43396</v>
      </c>
      <c r="B798" s="69">
        <v>1010.2</v>
      </c>
      <c r="C798" s="69">
        <v>124.8</v>
      </c>
      <c r="D798" s="69">
        <v>509.6</v>
      </c>
      <c r="E798" s="69">
        <v>416.2</v>
      </c>
    </row>
    <row r="799" spans="1:5" x14ac:dyDescent="0.35">
      <c r="A799" s="68">
        <v>43395</v>
      </c>
      <c r="B799" s="69">
        <v>1041.3499999999999</v>
      </c>
      <c r="C799" s="69">
        <v>137.19999999999999</v>
      </c>
      <c r="D799" s="69">
        <v>535.4</v>
      </c>
      <c r="E799" s="69">
        <v>428</v>
      </c>
    </row>
    <row r="800" spans="1:5" x14ac:dyDescent="0.35">
      <c r="A800" s="68">
        <v>43392</v>
      </c>
      <c r="B800" s="69">
        <v>1045.67</v>
      </c>
      <c r="C800" s="69">
        <v>137.30000000000001</v>
      </c>
      <c r="D800" s="69">
        <v>540.4</v>
      </c>
      <c r="E800" s="69">
        <v>422</v>
      </c>
    </row>
    <row r="801" spans="1:5" x14ac:dyDescent="0.35">
      <c r="A801" s="68">
        <v>43391</v>
      </c>
      <c r="B801" s="69">
        <v>1055.3800000000001</v>
      </c>
      <c r="C801" s="69">
        <v>138.69999999999999</v>
      </c>
      <c r="D801" s="69">
        <v>547.79999999999995</v>
      </c>
      <c r="E801" s="69">
        <v>425.7</v>
      </c>
    </row>
    <row r="802" spans="1:5" x14ac:dyDescent="0.35">
      <c r="A802" s="68">
        <v>43390</v>
      </c>
      <c r="B802" s="69">
        <v>1046.07</v>
      </c>
      <c r="C802" s="69">
        <v>136.69999999999999</v>
      </c>
      <c r="D802" s="69">
        <v>547.6</v>
      </c>
      <c r="E802" s="69">
        <v>427.6</v>
      </c>
    </row>
    <row r="803" spans="1:5" x14ac:dyDescent="0.35">
      <c r="A803" s="68">
        <v>43389</v>
      </c>
      <c r="B803" s="69">
        <v>1047.3699999999999</v>
      </c>
      <c r="C803" s="69">
        <v>140.69999999999999</v>
      </c>
      <c r="D803" s="69">
        <v>547.20000000000005</v>
      </c>
      <c r="E803" s="69">
        <v>436.4</v>
      </c>
    </row>
    <row r="804" spans="1:5" x14ac:dyDescent="0.35">
      <c r="A804" s="68">
        <v>43388</v>
      </c>
      <c r="B804" s="69">
        <v>1023.2</v>
      </c>
      <c r="C804" s="69">
        <v>132.30000000000001</v>
      </c>
      <c r="D804" s="69">
        <v>533.20000000000005</v>
      </c>
      <c r="E804" s="69">
        <v>420</v>
      </c>
    </row>
    <row r="805" spans="1:5" x14ac:dyDescent="0.35">
      <c r="A805" s="68">
        <v>43385</v>
      </c>
      <c r="B805" s="69">
        <v>1026.5</v>
      </c>
      <c r="C805" s="69">
        <v>135.69999999999999</v>
      </c>
      <c r="D805" s="69">
        <v>542.4</v>
      </c>
      <c r="E805" s="69">
        <v>424.7</v>
      </c>
    </row>
    <row r="806" spans="1:5" x14ac:dyDescent="0.35">
      <c r="A806" s="68">
        <v>43384</v>
      </c>
      <c r="B806" s="69">
        <v>1013.49</v>
      </c>
      <c r="C806" s="69">
        <v>132.4</v>
      </c>
      <c r="D806" s="69">
        <v>541.79999999999995</v>
      </c>
      <c r="E806" s="69">
        <v>390</v>
      </c>
    </row>
    <row r="807" spans="1:5" x14ac:dyDescent="0.35">
      <c r="A807" s="68">
        <v>43383</v>
      </c>
      <c r="B807" s="69">
        <v>1018.87</v>
      </c>
      <c r="C807" s="69">
        <v>128.80000000000001</v>
      </c>
      <c r="D807" s="69">
        <v>541</v>
      </c>
      <c r="E807" s="69">
        <v>365.6</v>
      </c>
    </row>
    <row r="808" spans="1:5" x14ac:dyDescent="0.35">
      <c r="A808" s="68">
        <v>43382</v>
      </c>
      <c r="B808" s="69">
        <v>1042.3</v>
      </c>
      <c r="C808" s="69">
        <v>139.80000000000001</v>
      </c>
      <c r="D808" s="69">
        <v>566.6</v>
      </c>
      <c r="E808" s="69">
        <v>377.3</v>
      </c>
    </row>
    <row r="809" spans="1:5" x14ac:dyDescent="0.35">
      <c r="A809" s="68">
        <v>43381</v>
      </c>
      <c r="B809" s="69">
        <v>1045.42</v>
      </c>
      <c r="C809" s="69">
        <v>145.30000000000001</v>
      </c>
      <c r="D809" s="69">
        <v>551</v>
      </c>
      <c r="E809" s="69">
        <v>385.9</v>
      </c>
    </row>
    <row r="810" spans="1:5" x14ac:dyDescent="0.35">
      <c r="A810" s="68">
        <v>43378</v>
      </c>
      <c r="B810" s="69">
        <v>1068.83</v>
      </c>
      <c r="C810" s="69">
        <v>145</v>
      </c>
      <c r="D810" s="69">
        <v>561</v>
      </c>
      <c r="E810" s="69">
        <v>385.6</v>
      </c>
    </row>
    <row r="811" spans="1:5" x14ac:dyDescent="0.35">
      <c r="A811" s="68">
        <v>43377</v>
      </c>
      <c r="B811" s="69">
        <v>1075</v>
      </c>
      <c r="C811" s="69">
        <v>135.80000000000001</v>
      </c>
      <c r="D811" s="69">
        <v>563.20000000000005</v>
      </c>
      <c r="E811" s="69">
        <v>390</v>
      </c>
    </row>
    <row r="812" spans="1:5" x14ac:dyDescent="0.35">
      <c r="A812" s="68">
        <v>43376</v>
      </c>
      <c r="B812" s="69">
        <v>1116.68</v>
      </c>
      <c r="C812" s="69">
        <v>159.19999999999999</v>
      </c>
      <c r="D812" s="69">
        <v>578</v>
      </c>
      <c r="E812" s="69">
        <v>399</v>
      </c>
    </row>
    <row r="813" spans="1:5" x14ac:dyDescent="0.35">
      <c r="A813" s="68">
        <v>43375</v>
      </c>
      <c r="B813" s="69">
        <v>1120.31</v>
      </c>
      <c r="C813" s="69">
        <v>165</v>
      </c>
      <c r="D813" s="69">
        <v>576.79999999999995</v>
      </c>
      <c r="E813" s="69">
        <v>397.6</v>
      </c>
    </row>
    <row r="814" spans="1:5" x14ac:dyDescent="0.35">
      <c r="A814" s="68">
        <v>43374</v>
      </c>
      <c r="B814" s="69">
        <v>1121.98</v>
      </c>
      <c r="C814" s="69">
        <v>159</v>
      </c>
      <c r="D814" s="69">
        <v>589</v>
      </c>
      <c r="E814" s="69">
        <v>398.3</v>
      </c>
    </row>
    <row r="815" spans="1:5" x14ac:dyDescent="0.35">
      <c r="A815" s="68">
        <v>43371</v>
      </c>
      <c r="B815" s="69">
        <v>1120.06</v>
      </c>
      <c r="C815" s="69">
        <v>154.30000000000001</v>
      </c>
      <c r="D815" s="69">
        <v>584</v>
      </c>
      <c r="E815" s="69">
        <v>401.1</v>
      </c>
    </row>
    <row r="816" spans="1:5" x14ac:dyDescent="0.35">
      <c r="A816" s="68">
        <v>43370</v>
      </c>
      <c r="B816" s="69">
        <v>1120.78</v>
      </c>
      <c r="C816" s="69">
        <v>153</v>
      </c>
      <c r="D816" s="69">
        <v>584.4</v>
      </c>
      <c r="E816" s="69">
        <v>397.6</v>
      </c>
    </row>
    <row r="817" spans="1:5" x14ac:dyDescent="0.35">
      <c r="A817" s="68">
        <v>43369</v>
      </c>
      <c r="B817" s="69">
        <v>1126.31</v>
      </c>
      <c r="C817" s="69">
        <v>183.6</v>
      </c>
      <c r="D817" s="69">
        <v>584</v>
      </c>
      <c r="E817" s="69">
        <v>397.6</v>
      </c>
    </row>
    <row r="818" spans="1:5" x14ac:dyDescent="0.35">
      <c r="A818" s="68">
        <v>43368</v>
      </c>
      <c r="B818" s="69">
        <v>1127.79</v>
      </c>
      <c r="C818" s="69">
        <v>190</v>
      </c>
      <c r="D818" s="69">
        <v>589.79999999999995</v>
      </c>
      <c r="E818" s="69">
        <v>387.5</v>
      </c>
    </row>
    <row r="819" spans="1:5" x14ac:dyDescent="0.35">
      <c r="A819" s="68">
        <v>43367</v>
      </c>
      <c r="B819" s="69">
        <v>1117.94</v>
      </c>
      <c r="C819" s="69">
        <v>187</v>
      </c>
      <c r="D819" s="69">
        <v>583.79999999999995</v>
      </c>
      <c r="E819" s="69">
        <v>395.9</v>
      </c>
    </row>
    <row r="820" spans="1:5" x14ac:dyDescent="0.35">
      <c r="A820" s="68">
        <v>43364</v>
      </c>
      <c r="B820" s="69">
        <v>1127.2</v>
      </c>
      <c r="C820" s="69">
        <v>188.4</v>
      </c>
      <c r="D820" s="69">
        <v>583</v>
      </c>
      <c r="E820" s="69">
        <v>399.9</v>
      </c>
    </row>
    <row r="821" spans="1:5" x14ac:dyDescent="0.35">
      <c r="A821" s="68">
        <v>43363</v>
      </c>
      <c r="B821" s="69">
        <v>1124.3900000000001</v>
      </c>
      <c r="C821" s="69">
        <v>179</v>
      </c>
      <c r="D821" s="69">
        <v>592</v>
      </c>
      <c r="E821" s="69">
        <v>397</v>
      </c>
    </row>
    <row r="822" spans="1:5" x14ac:dyDescent="0.35">
      <c r="A822" s="68">
        <v>43362</v>
      </c>
      <c r="B822" s="69">
        <v>1115.26</v>
      </c>
      <c r="C822" s="69">
        <v>178.4</v>
      </c>
      <c r="D822" s="69">
        <v>588.20000000000005</v>
      </c>
      <c r="E822" s="69">
        <v>396</v>
      </c>
    </row>
    <row r="823" spans="1:5" x14ac:dyDescent="0.35">
      <c r="A823" s="68">
        <v>43361</v>
      </c>
      <c r="B823" s="69">
        <v>1120.4000000000001</v>
      </c>
      <c r="C823" s="69">
        <v>182.4</v>
      </c>
      <c r="D823" s="69">
        <v>591.79999999999995</v>
      </c>
      <c r="E823" s="69">
        <v>403</v>
      </c>
    </row>
    <row r="824" spans="1:5" x14ac:dyDescent="0.35">
      <c r="A824" s="68">
        <v>43360</v>
      </c>
      <c r="B824" s="69">
        <v>1115.76</v>
      </c>
      <c r="C824" s="69">
        <v>185.2</v>
      </c>
      <c r="D824" s="69">
        <v>592.4</v>
      </c>
      <c r="E824" s="69">
        <v>377.5</v>
      </c>
    </row>
    <row r="825" spans="1:5" x14ac:dyDescent="0.35">
      <c r="A825" s="68">
        <v>43357</v>
      </c>
      <c r="B825" s="69">
        <v>1123.77</v>
      </c>
      <c r="C825" s="69">
        <v>182</v>
      </c>
      <c r="D825" s="69">
        <v>589.6</v>
      </c>
      <c r="E825" s="69">
        <v>376.1</v>
      </c>
    </row>
    <row r="826" spans="1:5" x14ac:dyDescent="0.35">
      <c r="A826" s="68">
        <v>43356</v>
      </c>
      <c r="B826" s="69">
        <v>1129.24</v>
      </c>
      <c r="C826" s="69">
        <v>189.5</v>
      </c>
      <c r="D826" s="69">
        <v>599</v>
      </c>
      <c r="E826" s="69">
        <v>372.5</v>
      </c>
    </row>
    <row r="827" spans="1:5" x14ac:dyDescent="0.35">
      <c r="A827" s="68">
        <v>43355</v>
      </c>
      <c r="B827" s="69">
        <v>1132.21</v>
      </c>
      <c r="C827" s="69">
        <v>202.8</v>
      </c>
      <c r="D827" s="69">
        <v>605.79999999999995</v>
      </c>
      <c r="E827" s="69">
        <v>377</v>
      </c>
    </row>
    <row r="828" spans="1:5" x14ac:dyDescent="0.35">
      <c r="A828" s="68">
        <v>43354</v>
      </c>
      <c r="B828" s="69">
        <v>1127.78</v>
      </c>
      <c r="C828" s="69">
        <v>208.2</v>
      </c>
      <c r="D828" s="69">
        <v>599.4</v>
      </c>
      <c r="E828" s="69">
        <v>376.8</v>
      </c>
    </row>
    <row r="829" spans="1:5" x14ac:dyDescent="0.35">
      <c r="A829" s="68">
        <v>43353</v>
      </c>
      <c r="B829" s="69">
        <v>1135.44</v>
      </c>
      <c r="C829" s="69">
        <v>215.2</v>
      </c>
      <c r="D829" s="69">
        <v>598.79999999999995</v>
      </c>
      <c r="E829" s="69">
        <v>389</v>
      </c>
    </row>
    <row r="830" spans="1:5" x14ac:dyDescent="0.35">
      <c r="A830" s="68">
        <v>43350</v>
      </c>
      <c r="B830" s="69">
        <v>1136.74</v>
      </c>
      <c r="C830" s="69">
        <v>212</v>
      </c>
      <c r="D830" s="69">
        <v>600</v>
      </c>
      <c r="E830" s="69">
        <v>388</v>
      </c>
    </row>
    <row r="831" spans="1:5" x14ac:dyDescent="0.35">
      <c r="A831" s="68">
        <v>43349</v>
      </c>
      <c r="B831" s="69">
        <v>1138.25</v>
      </c>
      <c r="C831" s="69">
        <v>213.8</v>
      </c>
      <c r="D831" s="69">
        <v>598</v>
      </c>
      <c r="E831" s="69">
        <v>391.6</v>
      </c>
    </row>
    <row r="832" spans="1:5" x14ac:dyDescent="0.35">
      <c r="A832" s="68">
        <v>43348</v>
      </c>
      <c r="B832" s="69">
        <v>1136.81</v>
      </c>
      <c r="C832" s="69">
        <v>217.4</v>
      </c>
      <c r="D832" s="69">
        <v>600.4</v>
      </c>
      <c r="E832" s="69">
        <v>388.2</v>
      </c>
    </row>
    <row r="833" spans="1:5" x14ac:dyDescent="0.35">
      <c r="A833" s="68">
        <v>43347</v>
      </c>
      <c r="B833" s="69">
        <v>1154.52</v>
      </c>
      <c r="C833" s="69">
        <v>245</v>
      </c>
      <c r="D833" s="69">
        <v>600.20000000000005</v>
      </c>
      <c r="E833" s="69">
        <v>385.3</v>
      </c>
    </row>
    <row r="834" spans="1:5" x14ac:dyDescent="0.35">
      <c r="A834" s="68">
        <v>43346</v>
      </c>
      <c r="B834" s="69">
        <v>1167.67</v>
      </c>
      <c r="C834" s="69">
        <v>246.2</v>
      </c>
      <c r="D834" s="69">
        <v>604.79999999999995</v>
      </c>
      <c r="E834" s="69">
        <v>382.4</v>
      </c>
    </row>
    <row r="835" spans="1:5" x14ac:dyDescent="0.35">
      <c r="A835" s="68">
        <v>43343</v>
      </c>
      <c r="B835" s="69">
        <v>1171.54</v>
      </c>
      <c r="C835" s="69">
        <v>240.6</v>
      </c>
      <c r="D835" s="69">
        <v>601.79999999999995</v>
      </c>
      <c r="E835" s="69">
        <v>383.7</v>
      </c>
    </row>
    <row r="836" spans="1:5" x14ac:dyDescent="0.35">
      <c r="A836" s="68">
        <v>43342</v>
      </c>
      <c r="B836" s="69">
        <v>1178</v>
      </c>
      <c r="C836" s="69">
        <v>240</v>
      </c>
      <c r="D836" s="69">
        <v>600</v>
      </c>
      <c r="E836" s="69">
        <v>390.1</v>
      </c>
    </row>
    <row r="837" spans="1:5" x14ac:dyDescent="0.35">
      <c r="A837" s="68">
        <v>43341</v>
      </c>
      <c r="B837" s="69">
        <v>1176.1400000000001</v>
      </c>
      <c r="C837" s="69">
        <v>240.2</v>
      </c>
      <c r="D837" s="69">
        <v>596.4</v>
      </c>
      <c r="E837" s="69">
        <v>382.7</v>
      </c>
    </row>
    <row r="838" spans="1:5" x14ac:dyDescent="0.35">
      <c r="A838" s="68">
        <v>43340</v>
      </c>
      <c r="B838" s="69">
        <v>1176.6500000000001</v>
      </c>
      <c r="C838" s="69">
        <v>243.8</v>
      </c>
      <c r="D838" s="69">
        <v>594.4</v>
      </c>
      <c r="E838" s="69">
        <v>395</v>
      </c>
    </row>
    <row r="839" spans="1:5" x14ac:dyDescent="0.35">
      <c r="A839" s="68">
        <v>43339</v>
      </c>
      <c r="B839" s="69">
        <v>1174.73</v>
      </c>
      <c r="C839" s="69">
        <v>245</v>
      </c>
      <c r="D839" s="69">
        <v>598.6</v>
      </c>
      <c r="E839" s="69">
        <v>394</v>
      </c>
    </row>
    <row r="840" spans="1:5" x14ac:dyDescent="0.35">
      <c r="A840" s="68">
        <v>43336</v>
      </c>
      <c r="B840" s="69">
        <v>1163.49</v>
      </c>
      <c r="C840" s="69">
        <v>254</v>
      </c>
      <c r="D840" s="69">
        <v>593.20000000000005</v>
      </c>
      <c r="E840" s="69">
        <v>389.6</v>
      </c>
    </row>
    <row r="841" spans="1:5" x14ac:dyDescent="0.35">
      <c r="A841" s="68">
        <v>43335</v>
      </c>
      <c r="B841" s="69">
        <v>1156.52</v>
      </c>
      <c r="C841" s="69">
        <v>232</v>
      </c>
      <c r="D841" s="69">
        <v>591.20000000000005</v>
      </c>
      <c r="E841" s="69">
        <v>382.8</v>
      </c>
    </row>
    <row r="842" spans="1:5" x14ac:dyDescent="0.35">
      <c r="A842" s="68">
        <v>43334</v>
      </c>
      <c r="B842" s="69">
        <v>1159.1199999999999</v>
      </c>
      <c r="C842" s="69">
        <v>263.60000000000002</v>
      </c>
      <c r="D842" s="69">
        <v>588.6</v>
      </c>
      <c r="E842" s="69">
        <v>379.4</v>
      </c>
    </row>
    <row r="843" spans="1:5" x14ac:dyDescent="0.35">
      <c r="A843" s="68">
        <v>43333</v>
      </c>
      <c r="B843" s="69">
        <v>1152.53</v>
      </c>
      <c r="C843" s="69">
        <v>258.60000000000002</v>
      </c>
      <c r="D843" s="69">
        <v>591</v>
      </c>
      <c r="E843" s="69">
        <v>373.9</v>
      </c>
    </row>
    <row r="844" spans="1:5" x14ac:dyDescent="0.35">
      <c r="A844" s="68">
        <v>43332</v>
      </c>
      <c r="B844" s="69">
        <v>1148.26</v>
      </c>
      <c r="C844" s="69">
        <v>266.8</v>
      </c>
      <c r="D844" s="69">
        <v>592</v>
      </c>
      <c r="E844" s="69">
        <v>382.9</v>
      </c>
    </row>
    <row r="845" spans="1:5" x14ac:dyDescent="0.35">
      <c r="A845" s="68">
        <v>43329</v>
      </c>
      <c r="B845" s="69">
        <v>1140.04</v>
      </c>
      <c r="C845" s="69">
        <v>272.39999999999998</v>
      </c>
      <c r="D845" s="69">
        <v>586.20000000000005</v>
      </c>
      <c r="E845" s="69">
        <v>372.5</v>
      </c>
    </row>
    <row r="846" spans="1:5" x14ac:dyDescent="0.35">
      <c r="A846" s="68">
        <v>43328</v>
      </c>
      <c r="B846" s="69">
        <v>1140.3499999999999</v>
      </c>
      <c r="C846" s="69">
        <v>274.2</v>
      </c>
      <c r="D846" s="69">
        <v>586.6</v>
      </c>
      <c r="E846" s="69">
        <v>379.7</v>
      </c>
    </row>
    <row r="847" spans="1:5" x14ac:dyDescent="0.35">
      <c r="A847" s="68">
        <v>43327</v>
      </c>
      <c r="B847" s="69">
        <v>1129.17</v>
      </c>
      <c r="C847" s="69">
        <v>264.60000000000002</v>
      </c>
      <c r="D847" s="69">
        <v>573.20000000000005</v>
      </c>
      <c r="E847" s="69">
        <v>372.7</v>
      </c>
    </row>
    <row r="848" spans="1:5" x14ac:dyDescent="0.35">
      <c r="A848" s="68">
        <v>43326</v>
      </c>
      <c r="B848" s="69">
        <v>1142.9100000000001</v>
      </c>
      <c r="C848" s="69">
        <v>263.8</v>
      </c>
      <c r="D848" s="69">
        <v>578.4</v>
      </c>
      <c r="E848" s="69">
        <v>366.1</v>
      </c>
    </row>
    <row r="849" spans="1:5" x14ac:dyDescent="0.35">
      <c r="A849" s="68">
        <v>43325</v>
      </c>
      <c r="B849" s="69">
        <v>1142.17</v>
      </c>
      <c r="C849" s="69">
        <v>261.8</v>
      </c>
      <c r="D849" s="69">
        <v>582.4</v>
      </c>
      <c r="E849" s="69">
        <v>367</v>
      </c>
    </row>
    <row r="850" spans="1:5" x14ac:dyDescent="0.35">
      <c r="A850" s="68">
        <v>43322</v>
      </c>
      <c r="B850" s="69">
        <v>1134.73</v>
      </c>
      <c r="C850" s="69">
        <v>256.8</v>
      </c>
      <c r="D850" s="69">
        <v>579</v>
      </c>
      <c r="E850" s="69">
        <v>359.7</v>
      </c>
    </row>
    <row r="851" spans="1:5" x14ac:dyDescent="0.35">
      <c r="A851" s="68">
        <v>43321</v>
      </c>
      <c r="B851" s="69">
        <v>1140.3499999999999</v>
      </c>
      <c r="C851" s="69">
        <v>255</v>
      </c>
      <c r="D851" s="69">
        <v>581</v>
      </c>
      <c r="E851" s="69">
        <v>354.2</v>
      </c>
    </row>
    <row r="852" spans="1:5" x14ac:dyDescent="0.35">
      <c r="A852" s="68">
        <v>43320</v>
      </c>
      <c r="B852" s="69">
        <v>1131.3</v>
      </c>
      <c r="C852" s="69">
        <v>255</v>
      </c>
      <c r="D852" s="69">
        <v>575.6</v>
      </c>
      <c r="E852" s="69">
        <v>341.6</v>
      </c>
    </row>
    <row r="853" spans="1:5" x14ac:dyDescent="0.35">
      <c r="A853" s="68">
        <v>43319</v>
      </c>
      <c r="B853" s="69">
        <v>1148.52</v>
      </c>
      <c r="C853" s="69">
        <v>262.2</v>
      </c>
      <c r="D853" s="69">
        <v>569.79999999999995</v>
      </c>
      <c r="E853" s="69">
        <v>325</v>
      </c>
    </row>
    <row r="854" spans="1:5" x14ac:dyDescent="0.35">
      <c r="A854" s="68">
        <v>43318</v>
      </c>
      <c r="B854" s="69">
        <v>1153.67</v>
      </c>
      <c r="C854" s="69">
        <v>264.39999999999998</v>
      </c>
      <c r="D854" s="69">
        <v>575.4</v>
      </c>
      <c r="E854" s="69">
        <v>430</v>
      </c>
    </row>
    <row r="855" spans="1:5" x14ac:dyDescent="0.35">
      <c r="A855" s="68">
        <v>43315</v>
      </c>
      <c r="B855" s="69">
        <v>1159.19</v>
      </c>
      <c r="C855" s="69">
        <v>263.2</v>
      </c>
      <c r="D855" s="69">
        <v>578.20000000000005</v>
      </c>
      <c r="E855" s="69">
        <v>424.5</v>
      </c>
    </row>
    <row r="856" spans="1:5" x14ac:dyDescent="0.35">
      <c r="A856" s="68">
        <v>43314</v>
      </c>
      <c r="B856" s="69">
        <v>1157.22</v>
      </c>
      <c r="C856" s="69">
        <v>261.2</v>
      </c>
      <c r="D856" s="69">
        <v>569.20000000000005</v>
      </c>
      <c r="E856" s="69">
        <v>441</v>
      </c>
    </row>
    <row r="857" spans="1:5" x14ac:dyDescent="0.35">
      <c r="A857" s="68">
        <v>43313</v>
      </c>
      <c r="B857" s="69">
        <v>1160.48</v>
      </c>
      <c r="C857" s="69">
        <v>257.8</v>
      </c>
      <c r="D857" s="69">
        <v>570</v>
      </c>
      <c r="E857" s="69">
        <v>438.3</v>
      </c>
    </row>
    <row r="858" spans="1:5" x14ac:dyDescent="0.35">
      <c r="A858" s="68">
        <v>43312</v>
      </c>
      <c r="B858" s="69">
        <v>1157.03</v>
      </c>
      <c r="C858" s="69">
        <v>250.6</v>
      </c>
      <c r="D858" s="69">
        <v>534.4</v>
      </c>
      <c r="E858" s="69">
        <v>453</v>
      </c>
    </row>
    <row r="859" spans="1:5" x14ac:dyDescent="0.35">
      <c r="A859" s="68">
        <v>43311</v>
      </c>
      <c r="B859" s="69">
        <v>1164.57</v>
      </c>
      <c r="C859" s="69">
        <v>256.8</v>
      </c>
      <c r="D859" s="69">
        <v>531</v>
      </c>
      <c r="E859" s="69">
        <v>450.9</v>
      </c>
    </row>
    <row r="860" spans="1:5" x14ac:dyDescent="0.35">
      <c r="A860" s="68">
        <v>43308</v>
      </c>
      <c r="B860" s="69">
        <v>1169.4100000000001</v>
      </c>
      <c r="C860" s="69">
        <v>257.8</v>
      </c>
      <c r="D860" s="69">
        <v>532</v>
      </c>
      <c r="E860" s="69">
        <v>452</v>
      </c>
    </row>
    <row r="861" spans="1:5" x14ac:dyDescent="0.35">
      <c r="A861" s="68">
        <v>43307</v>
      </c>
      <c r="B861" s="69">
        <v>1170.3900000000001</v>
      </c>
      <c r="C861" s="69">
        <v>250.2</v>
      </c>
      <c r="D861" s="69">
        <v>534.20000000000005</v>
      </c>
      <c r="E861" s="69">
        <v>449.8</v>
      </c>
    </row>
    <row r="862" spans="1:5" x14ac:dyDescent="0.35">
      <c r="A862" s="68">
        <v>43306</v>
      </c>
      <c r="B862" s="69">
        <v>1156.42</v>
      </c>
      <c r="C862" s="69">
        <v>246</v>
      </c>
      <c r="D862" s="69">
        <v>517</v>
      </c>
      <c r="E862" s="69">
        <v>468.9</v>
      </c>
    </row>
    <row r="863" spans="1:5" x14ac:dyDescent="0.35">
      <c r="A863" s="68">
        <v>43305</v>
      </c>
      <c r="B863" s="69">
        <v>1153.23</v>
      </c>
      <c r="C863" s="69">
        <v>237.8</v>
      </c>
      <c r="D863" s="69">
        <v>516.4</v>
      </c>
      <c r="E863" s="69">
        <v>467.1</v>
      </c>
    </row>
    <row r="864" spans="1:5" x14ac:dyDescent="0.35">
      <c r="A864" s="68">
        <v>43304</v>
      </c>
      <c r="B864" s="69">
        <v>1143.6400000000001</v>
      </c>
      <c r="C864" s="69">
        <v>220.8</v>
      </c>
      <c r="D864" s="69">
        <v>512.4</v>
      </c>
      <c r="E864" s="69">
        <v>453</v>
      </c>
    </row>
    <row r="865" spans="1:5" x14ac:dyDescent="0.35">
      <c r="A865" s="68">
        <v>43301</v>
      </c>
      <c r="B865" s="69">
        <v>1146.51</v>
      </c>
      <c r="C865" s="69">
        <v>219</v>
      </c>
      <c r="D865" s="69">
        <v>513.79999999999995</v>
      </c>
      <c r="E865" s="69">
        <v>461.9</v>
      </c>
    </row>
    <row r="866" spans="1:5" x14ac:dyDescent="0.35">
      <c r="A866" s="68">
        <v>43300</v>
      </c>
      <c r="B866" s="69">
        <v>1136.79</v>
      </c>
      <c r="C866" s="69">
        <v>218.6</v>
      </c>
      <c r="D866" s="69">
        <v>514</v>
      </c>
      <c r="E866" s="69">
        <v>454.3</v>
      </c>
    </row>
    <row r="867" spans="1:5" x14ac:dyDescent="0.35">
      <c r="A867" s="68">
        <v>43299</v>
      </c>
      <c r="B867" s="69">
        <v>1132.3</v>
      </c>
      <c r="C867" s="69">
        <v>216.6</v>
      </c>
      <c r="D867" s="69">
        <v>511.4</v>
      </c>
      <c r="E867" s="69">
        <v>453</v>
      </c>
    </row>
    <row r="868" spans="1:5" x14ac:dyDescent="0.35">
      <c r="A868" s="68">
        <v>43298</v>
      </c>
      <c r="B868" s="69">
        <v>1138.71</v>
      </c>
      <c r="C868" s="69">
        <v>223.8</v>
      </c>
      <c r="D868" s="69">
        <v>510.8</v>
      </c>
      <c r="E868" s="69">
        <v>446.9</v>
      </c>
    </row>
    <row r="869" spans="1:5" x14ac:dyDescent="0.35">
      <c r="A869" s="68">
        <v>43297</v>
      </c>
      <c r="B869" s="69">
        <v>1127.52</v>
      </c>
      <c r="C869" s="69">
        <v>222.6</v>
      </c>
      <c r="D869" s="69">
        <v>507</v>
      </c>
      <c r="E869" s="69">
        <v>441</v>
      </c>
    </row>
    <row r="870" spans="1:5" x14ac:dyDescent="0.35">
      <c r="A870" s="68">
        <v>43294</v>
      </c>
      <c r="B870" s="69">
        <v>1129.8</v>
      </c>
      <c r="C870" s="69">
        <v>224.2</v>
      </c>
      <c r="D870" s="69">
        <v>513.20000000000005</v>
      </c>
      <c r="E870" s="69">
        <v>439</v>
      </c>
    </row>
    <row r="871" spans="1:5" x14ac:dyDescent="0.35">
      <c r="A871" s="68">
        <v>43293</v>
      </c>
      <c r="B871" s="69">
        <v>1128.5</v>
      </c>
      <c r="C871" s="69">
        <v>228.4</v>
      </c>
      <c r="D871" s="69">
        <v>503</v>
      </c>
      <c r="E871" s="69">
        <v>441</v>
      </c>
    </row>
    <row r="872" spans="1:5" x14ac:dyDescent="0.35">
      <c r="A872" s="68">
        <v>43292</v>
      </c>
      <c r="B872" s="69">
        <v>1114.76</v>
      </c>
      <c r="C872" s="69">
        <v>218.4</v>
      </c>
      <c r="D872" s="69">
        <v>502</v>
      </c>
      <c r="E872" s="69">
        <v>442.3</v>
      </c>
    </row>
    <row r="873" spans="1:5" x14ac:dyDescent="0.35">
      <c r="A873" s="68">
        <v>43291</v>
      </c>
      <c r="B873" s="69">
        <v>1120.8900000000001</v>
      </c>
      <c r="C873" s="69">
        <v>217</v>
      </c>
      <c r="D873" s="69">
        <v>512.79999999999995</v>
      </c>
      <c r="E873" s="69">
        <v>414.9</v>
      </c>
    </row>
    <row r="874" spans="1:5" x14ac:dyDescent="0.35">
      <c r="A874" s="68">
        <v>43290</v>
      </c>
      <c r="B874" s="69">
        <v>1109.31</v>
      </c>
      <c r="C874" s="69">
        <v>216.6</v>
      </c>
      <c r="D874" s="69">
        <v>508.4</v>
      </c>
      <c r="E874" s="69">
        <v>417</v>
      </c>
    </row>
    <row r="875" spans="1:5" x14ac:dyDescent="0.35">
      <c r="A875" s="68">
        <v>43287</v>
      </c>
      <c r="B875" s="69">
        <v>1100</v>
      </c>
      <c r="C875" s="69">
        <v>215.8</v>
      </c>
      <c r="D875" s="69">
        <v>505.4</v>
      </c>
      <c r="E875" s="69">
        <v>418</v>
      </c>
    </row>
    <row r="876" spans="1:5" x14ac:dyDescent="0.35">
      <c r="A876" s="68">
        <v>43286</v>
      </c>
      <c r="B876" s="69">
        <v>1094</v>
      </c>
      <c r="C876" s="69">
        <v>209.8</v>
      </c>
      <c r="D876" s="69">
        <v>506.4</v>
      </c>
      <c r="E876" s="69">
        <v>419.9</v>
      </c>
    </row>
    <row r="877" spans="1:5" x14ac:dyDescent="0.35">
      <c r="A877" s="68">
        <v>43285</v>
      </c>
      <c r="B877" s="69">
        <v>1099.6500000000001</v>
      </c>
      <c r="C877" s="69">
        <v>206.8</v>
      </c>
      <c r="D877" s="69">
        <v>507</v>
      </c>
      <c r="E877" s="69">
        <v>438</v>
      </c>
    </row>
    <row r="878" spans="1:5" x14ac:dyDescent="0.35">
      <c r="A878" s="68">
        <v>43284</v>
      </c>
      <c r="B878" s="69">
        <v>1098.98</v>
      </c>
      <c r="C878" s="69">
        <v>205.6</v>
      </c>
      <c r="D878" s="69">
        <v>511.8</v>
      </c>
      <c r="E878" s="69">
        <v>438.5</v>
      </c>
    </row>
    <row r="879" spans="1:5" x14ac:dyDescent="0.35">
      <c r="A879" s="68">
        <v>43283</v>
      </c>
      <c r="B879" s="69">
        <v>1089.92</v>
      </c>
      <c r="C879" s="69">
        <v>205.6</v>
      </c>
      <c r="D879" s="69">
        <v>509.4</v>
      </c>
      <c r="E879" s="69">
        <v>439.8</v>
      </c>
    </row>
    <row r="880" spans="1:5" x14ac:dyDescent="0.35">
      <c r="A880" s="68">
        <v>43280</v>
      </c>
      <c r="B880" s="69">
        <v>1097.24</v>
      </c>
      <c r="C880" s="69">
        <v>215.2</v>
      </c>
      <c r="D880" s="69">
        <v>515.6</v>
      </c>
      <c r="E880" s="69">
        <v>445.8</v>
      </c>
    </row>
    <row r="881" spans="1:5" x14ac:dyDescent="0.35">
      <c r="A881" s="68">
        <v>43279</v>
      </c>
      <c r="B881" s="69">
        <v>1087.24</v>
      </c>
      <c r="C881" s="69">
        <v>210</v>
      </c>
      <c r="D881" s="69">
        <v>515.79999999999995</v>
      </c>
      <c r="E881" s="69">
        <v>444</v>
      </c>
    </row>
    <row r="882" spans="1:5" x14ac:dyDescent="0.35">
      <c r="A882" s="68">
        <v>43278</v>
      </c>
      <c r="B882" s="69">
        <v>1101.32</v>
      </c>
      <c r="C882" s="69">
        <v>217</v>
      </c>
      <c r="D882" s="69">
        <v>521.6</v>
      </c>
      <c r="E882" s="69">
        <v>448.7</v>
      </c>
    </row>
    <row r="883" spans="1:5" x14ac:dyDescent="0.35">
      <c r="A883" s="68">
        <v>43277</v>
      </c>
      <c r="B883" s="69">
        <v>1098.6199999999999</v>
      </c>
      <c r="C883" s="69">
        <v>214.4</v>
      </c>
      <c r="D883" s="69">
        <v>512</v>
      </c>
      <c r="E883" s="69">
        <v>468.6</v>
      </c>
    </row>
    <row r="884" spans="1:5" x14ac:dyDescent="0.35">
      <c r="A884" s="68">
        <v>43276</v>
      </c>
      <c r="B884" s="69">
        <v>1114.69</v>
      </c>
      <c r="C884" s="69">
        <v>224.4</v>
      </c>
      <c r="D884" s="69">
        <v>516</v>
      </c>
      <c r="E884" s="69">
        <v>481.5</v>
      </c>
    </row>
    <row r="885" spans="1:5" x14ac:dyDescent="0.35">
      <c r="A885" s="68">
        <v>43273</v>
      </c>
      <c r="B885" s="69">
        <v>1124.3699999999999</v>
      </c>
      <c r="C885" s="69">
        <v>210.6</v>
      </c>
      <c r="D885" s="69">
        <v>523.6</v>
      </c>
      <c r="E885" s="69">
        <v>487.7</v>
      </c>
    </row>
    <row r="886" spans="1:5" x14ac:dyDescent="0.35">
      <c r="A886" s="68">
        <v>43272</v>
      </c>
      <c r="B886" s="69">
        <v>1119.1400000000001</v>
      </c>
      <c r="C886" s="69">
        <v>212.2</v>
      </c>
      <c r="D886" s="69">
        <v>531</v>
      </c>
      <c r="E886" s="69">
        <v>483.8</v>
      </c>
    </row>
    <row r="887" spans="1:5" x14ac:dyDescent="0.35">
      <c r="A887" s="68">
        <v>43271</v>
      </c>
      <c r="B887" s="69">
        <v>1121.8399999999999</v>
      </c>
      <c r="C887" s="69">
        <v>236.4</v>
      </c>
      <c r="D887" s="69">
        <v>532</v>
      </c>
      <c r="E887" s="69">
        <v>484.8</v>
      </c>
    </row>
    <row r="888" spans="1:5" x14ac:dyDescent="0.35">
      <c r="A888" s="68">
        <v>43270</v>
      </c>
      <c r="B888" s="69">
        <v>1111.1300000000001</v>
      </c>
      <c r="C888" s="69">
        <v>216.4</v>
      </c>
      <c r="D888" s="69">
        <v>517</v>
      </c>
      <c r="E888" s="69">
        <v>486</v>
      </c>
    </row>
    <row r="889" spans="1:5" x14ac:dyDescent="0.35">
      <c r="A889" s="68">
        <v>43269</v>
      </c>
      <c r="B889" s="69">
        <v>1120.17</v>
      </c>
      <c r="C889" s="69">
        <v>211.4</v>
      </c>
      <c r="D889" s="69">
        <v>536.20000000000005</v>
      </c>
      <c r="E889" s="69">
        <v>485.1</v>
      </c>
    </row>
    <row r="890" spans="1:5" x14ac:dyDescent="0.35">
      <c r="A890" s="68">
        <v>43266</v>
      </c>
      <c r="B890" s="69">
        <v>1134.6500000000001</v>
      </c>
      <c r="C890" s="69">
        <v>212.6</v>
      </c>
      <c r="D890" s="69">
        <v>556.79999999999995</v>
      </c>
      <c r="E890" s="69">
        <v>483</v>
      </c>
    </row>
    <row r="891" spans="1:5" x14ac:dyDescent="0.35">
      <c r="A891" s="68">
        <v>43265</v>
      </c>
      <c r="B891" s="69">
        <v>1134.1600000000001</v>
      </c>
      <c r="C891" s="69">
        <v>221.8</v>
      </c>
      <c r="D891" s="69">
        <v>542.20000000000005</v>
      </c>
      <c r="E891" s="69">
        <v>488.6</v>
      </c>
    </row>
    <row r="892" spans="1:5" x14ac:dyDescent="0.35">
      <c r="A892" s="68">
        <v>43264</v>
      </c>
      <c r="B892" s="69">
        <v>1125.23</v>
      </c>
      <c r="C892" s="69">
        <v>218.2</v>
      </c>
      <c r="D892" s="69">
        <v>539.4</v>
      </c>
      <c r="E892" s="69">
        <v>519</v>
      </c>
    </row>
    <row r="893" spans="1:5" x14ac:dyDescent="0.35">
      <c r="A893" s="68">
        <v>43263</v>
      </c>
      <c r="B893" s="69">
        <v>1121.23</v>
      </c>
      <c r="C893" s="69">
        <v>215.2</v>
      </c>
      <c r="D893" s="69">
        <v>539</v>
      </c>
      <c r="E893" s="69">
        <v>513.6</v>
      </c>
    </row>
    <row r="894" spans="1:5" x14ac:dyDescent="0.35">
      <c r="A894" s="68">
        <v>43262</v>
      </c>
      <c r="B894" s="69">
        <v>1119.42</v>
      </c>
      <c r="C894" s="69">
        <v>213.8</v>
      </c>
      <c r="D894" s="69">
        <v>536.20000000000005</v>
      </c>
      <c r="E894" s="69">
        <v>501.6</v>
      </c>
    </row>
    <row r="895" spans="1:5" x14ac:dyDescent="0.35">
      <c r="A895" s="68">
        <v>43259</v>
      </c>
      <c r="B895" s="69">
        <v>1112.1199999999999</v>
      </c>
      <c r="C895" s="69">
        <v>209</v>
      </c>
      <c r="D895" s="69">
        <v>531</v>
      </c>
      <c r="E895" s="69">
        <v>502.4</v>
      </c>
    </row>
    <row r="896" spans="1:5" x14ac:dyDescent="0.35">
      <c r="A896" s="68">
        <v>43258</v>
      </c>
      <c r="B896" s="69">
        <v>1118.0999999999999</v>
      </c>
      <c r="C896" s="69">
        <v>207.4</v>
      </c>
      <c r="D896" s="69">
        <v>530</v>
      </c>
      <c r="E896" s="69">
        <v>502.2</v>
      </c>
    </row>
    <row r="897" spans="1:5" x14ac:dyDescent="0.35">
      <c r="A897" s="68">
        <v>43257</v>
      </c>
      <c r="B897" s="69">
        <v>1125.04</v>
      </c>
      <c r="C897" s="69">
        <v>200.4</v>
      </c>
      <c r="D897" s="69">
        <v>540.4</v>
      </c>
      <c r="E897" s="69">
        <v>501.4</v>
      </c>
    </row>
    <row r="898" spans="1:5" x14ac:dyDescent="0.35">
      <c r="A898" s="68">
        <v>43255</v>
      </c>
      <c r="B898" s="69">
        <v>1132.8800000000001</v>
      </c>
      <c r="C898" s="69">
        <v>202.4</v>
      </c>
      <c r="D898" s="69">
        <v>541</v>
      </c>
      <c r="E898" s="69">
        <v>500.2</v>
      </c>
    </row>
    <row r="899" spans="1:5" x14ac:dyDescent="0.35">
      <c r="A899" s="68">
        <v>43252</v>
      </c>
      <c r="B899" s="69">
        <v>1129.99</v>
      </c>
      <c r="C899" s="69">
        <v>188.8</v>
      </c>
      <c r="D899" s="69">
        <v>533.20000000000005</v>
      </c>
      <c r="E899" s="69">
        <v>507.8</v>
      </c>
    </row>
    <row r="900" spans="1:5" x14ac:dyDescent="0.35">
      <c r="A900" s="68">
        <v>43251</v>
      </c>
      <c r="B900" s="69">
        <v>1113.5899999999999</v>
      </c>
      <c r="C900" s="69">
        <v>191.4</v>
      </c>
      <c r="D900" s="69">
        <v>529.4</v>
      </c>
      <c r="E900" s="69">
        <v>501.2</v>
      </c>
    </row>
    <row r="901" spans="1:5" x14ac:dyDescent="0.35">
      <c r="A901" s="68">
        <v>43250</v>
      </c>
      <c r="B901" s="69">
        <v>1109.3</v>
      </c>
      <c r="C901" s="69">
        <v>187.9</v>
      </c>
      <c r="D901" s="69">
        <v>528.6</v>
      </c>
      <c r="E901" s="69">
        <v>484.2</v>
      </c>
    </row>
    <row r="902" spans="1:5" x14ac:dyDescent="0.35">
      <c r="A902" s="68">
        <v>43249</v>
      </c>
      <c r="B902" s="69">
        <v>1107.0899999999999</v>
      </c>
      <c r="C902" s="69">
        <v>179.1</v>
      </c>
      <c r="D902" s="69">
        <v>533.20000000000005</v>
      </c>
      <c r="E902" s="69">
        <v>479.6</v>
      </c>
    </row>
    <row r="903" spans="1:5" x14ac:dyDescent="0.35">
      <c r="A903" s="68">
        <v>43248</v>
      </c>
      <c r="B903" s="69">
        <v>1119.17</v>
      </c>
      <c r="C903" s="69">
        <v>179.3</v>
      </c>
      <c r="D903" s="69">
        <v>536</v>
      </c>
      <c r="E903" s="69">
        <v>488</v>
      </c>
    </row>
    <row r="904" spans="1:5" x14ac:dyDescent="0.35">
      <c r="A904" s="68">
        <v>43245</v>
      </c>
      <c r="B904" s="69">
        <v>1134.28</v>
      </c>
      <c r="C904" s="69">
        <v>180.5</v>
      </c>
      <c r="D904" s="69">
        <v>535</v>
      </c>
      <c r="E904" s="69">
        <v>496</v>
      </c>
    </row>
    <row r="905" spans="1:5" x14ac:dyDescent="0.35">
      <c r="A905" s="68">
        <v>43244</v>
      </c>
      <c r="B905" s="69">
        <v>1129.69</v>
      </c>
      <c r="C905" s="69">
        <v>176</v>
      </c>
      <c r="D905" s="69">
        <v>528</v>
      </c>
      <c r="E905" s="69">
        <v>496.6</v>
      </c>
    </row>
    <row r="906" spans="1:5" x14ac:dyDescent="0.35">
      <c r="A906" s="68">
        <v>43243</v>
      </c>
      <c r="B906" s="69">
        <v>1142.6500000000001</v>
      </c>
      <c r="C906" s="69">
        <v>174.3</v>
      </c>
      <c r="D906" s="69">
        <v>529</v>
      </c>
      <c r="E906" s="69">
        <v>518</v>
      </c>
    </row>
    <row r="907" spans="1:5" x14ac:dyDescent="0.35">
      <c r="A907" s="68">
        <v>43242</v>
      </c>
      <c r="B907" s="69">
        <v>1143.98</v>
      </c>
      <c r="C907" s="69">
        <v>175.2</v>
      </c>
      <c r="D907" s="69">
        <v>528</v>
      </c>
      <c r="E907" s="69">
        <v>505</v>
      </c>
    </row>
    <row r="908" spans="1:5" x14ac:dyDescent="0.35">
      <c r="A908" s="68">
        <v>43238</v>
      </c>
      <c r="B908" s="69">
        <v>1139.54</v>
      </c>
      <c r="C908" s="69">
        <v>180</v>
      </c>
      <c r="D908" s="69">
        <v>528</v>
      </c>
      <c r="E908" s="69">
        <v>501</v>
      </c>
    </row>
    <row r="909" spans="1:5" x14ac:dyDescent="0.35">
      <c r="A909" s="68">
        <v>43237</v>
      </c>
      <c r="B909" s="69">
        <v>1143.02</v>
      </c>
      <c r="C909" s="69">
        <v>179.6</v>
      </c>
      <c r="D909" s="69">
        <v>529.20000000000005</v>
      </c>
      <c r="E909" s="69">
        <v>510.6</v>
      </c>
    </row>
    <row r="910" spans="1:5" x14ac:dyDescent="0.35">
      <c r="A910" s="68">
        <v>43236</v>
      </c>
      <c r="B910" s="69">
        <v>1143.74</v>
      </c>
      <c r="C910" s="69">
        <v>180</v>
      </c>
      <c r="D910" s="69">
        <v>532.6</v>
      </c>
      <c r="E910" s="69">
        <v>539.6</v>
      </c>
    </row>
    <row r="911" spans="1:5" x14ac:dyDescent="0.35">
      <c r="A911" s="68">
        <v>43235</v>
      </c>
      <c r="B911" s="69">
        <v>1144.21</v>
      </c>
      <c r="C911" s="69">
        <v>180</v>
      </c>
      <c r="D911" s="69">
        <v>532.6</v>
      </c>
      <c r="E911" s="69">
        <v>561</v>
      </c>
    </row>
    <row r="912" spans="1:5" x14ac:dyDescent="0.35">
      <c r="A912" s="68">
        <v>43234</v>
      </c>
      <c r="B912" s="69">
        <v>1161.74</v>
      </c>
      <c r="C912" s="69">
        <v>179.5</v>
      </c>
      <c r="D912" s="69">
        <v>539</v>
      </c>
      <c r="E912" s="69">
        <v>664.2</v>
      </c>
    </row>
    <row r="913" spans="1:5" x14ac:dyDescent="0.35">
      <c r="A913" s="68">
        <v>43229</v>
      </c>
      <c r="B913" s="69">
        <v>1157.24</v>
      </c>
      <c r="C913" s="69">
        <v>189.8</v>
      </c>
      <c r="D913" s="69">
        <v>514.4</v>
      </c>
      <c r="E913" s="69">
        <v>692.8</v>
      </c>
    </row>
    <row r="914" spans="1:5" x14ac:dyDescent="0.35">
      <c r="A914" s="68">
        <v>43228</v>
      </c>
      <c r="B914" s="69">
        <v>1157.49</v>
      </c>
      <c r="C914" s="69">
        <v>190</v>
      </c>
      <c r="D914" s="69">
        <v>509.6</v>
      </c>
      <c r="E914" s="69">
        <v>683</v>
      </c>
    </row>
    <row r="915" spans="1:5" x14ac:dyDescent="0.35">
      <c r="A915" s="68">
        <v>43227</v>
      </c>
      <c r="B915" s="69">
        <v>1147.82</v>
      </c>
      <c r="C915" s="69">
        <v>180</v>
      </c>
      <c r="D915" s="69">
        <v>507.2</v>
      </c>
      <c r="E915" s="69">
        <v>689.6</v>
      </c>
    </row>
    <row r="916" spans="1:5" x14ac:dyDescent="0.35">
      <c r="A916" s="68">
        <v>43224</v>
      </c>
      <c r="B916" s="69">
        <v>1130.77</v>
      </c>
      <c r="C916" s="69">
        <v>152.69999999999999</v>
      </c>
      <c r="D916" s="69">
        <v>493.4</v>
      </c>
      <c r="E916" s="69">
        <v>679</v>
      </c>
    </row>
    <row r="917" spans="1:5" x14ac:dyDescent="0.35">
      <c r="A917" s="68">
        <v>43223</v>
      </c>
      <c r="B917" s="69">
        <v>1132.43</v>
      </c>
      <c r="C917" s="69">
        <v>150.80000000000001</v>
      </c>
      <c r="D917" s="69">
        <v>493.9</v>
      </c>
      <c r="E917" s="69">
        <v>684</v>
      </c>
    </row>
    <row r="918" spans="1:5" x14ac:dyDescent="0.35">
      <c r="A918" s="68">
        <v>43222</v>
      </c>
      <c r="B918" s="69">
        <v>1133.8399999999999</v>
      </c>
      <c r="C918" s="69">
        <v>149.30000000000001</v>
      </c>
      <c r="D918" s="69">
        <v>497.4</v>
      </c>
      <c r="E918" s="69">
        <v>683.8</v>
      </c>
    </row>
    <row r="919" spans="1:5" x14ac:dyDescent="0.35">
      <c r="A919" s="68">
        <v>43221</v>
      </c>
      <c r="B919" s="69">
        <v>1116.76</v>
      </c>
      <c r="C919" s="69">
        <v>147</v>
      </c>
      <c r="D919" s="69">
        <v>491.3</v>
      </c>
      <c r="E919" s="69">
        <v>688</v>
      </c>
    </row>
    <row r="920" spans="1:5" x14ac:dyDescent="0.35">
      <c r="A920" s="68">
        <v>43220</v>
      </c>
      <c r="B920" s="69">
        <v>1113.02</v>
      </c>
      <c r="C920" s="69">
        <v>143.6</v>
      </c>
      <c r="D920" s="69">
        <v>490.3</v>
      </c>
      <c r="E920" s="69">
        <v>687.4</v>
      </c>
    </row>
    <row r="921" spans="1:5" x14ac:dyDescent="0.35">
      <c r="A921" s="68">
        <v>43216</v>
      </c>
      <c r="B921" s="69">
        <v>1114.3800000000001</v>
      </c>
      <c r="C921" s="69">
        <v>141.6</v>
      </c>
      <c r="D921" s="69">
        <v>495.9</v>
      </c>
      <c r="E921" s="69">
        <v>694.8</v>
      </c>
    </row>
    <row r="922" spans="1:5" x14ac:dyDescent="0.35">
      <c r="A922" s="68">
        <v>43215</v>
      </c>
      <c r="B922" s="69">
        <v>1101.8</v>
      </c>
      <c r="C922" s="69">
        <v>140.30000000000001</v>
      </c>
      <c r="D922" s="69">
        <v>492.1</v>
      </c>
      <c r="E922" s="69">
        <v>695.8</v>
      </c>
    </row>
    <row r="923" spans="1:5" x14ac:dyDescent="0.35">
      <c r="A923" s="68">
        <v>43214</v>
      </c>
      <c r="B923" s="69">
        <v>1114.5999999999999</v>
      </c>
      <c r="C923" s="69">
        <v>145.5</v>
      </c>
      <c r="D923" s="69">
        <v>498.8</v>
      </c>
      <c r="E923" s="69">
        <v>694</v>
      </c>
    </row>
    <row r="924" spans="1:5" x14ac:dyDescent="0.35">
      <c r="A924" s="68">
        <v>43213</v>
      </c>
      <c r="B924" s="69">
        <v>1114.8699999999999</v>
      </c>
      <c r="C924" s="69">
        <v>146.5</v>
      </c>
      <c r="D924" s="69">
        <v>496.9</v>
      </c>
      <c r="E924" s="69">
        <v>694.8</v>
      </c>
    </row>
    <row r="925" spans="1:5" x14ac:dyDescent="0.35">
      <c r="A925" s="68">
        <v>43210</v>
      </c>
      <c r="B925" s="69">
        <v>1110.6199999999999</v>
      </c>
      <c r="C925" s="69">
        <v>145.1</v>
      </c>
      <c r="D925" s="69">
        <v>488.5</v>
      </c>
      <c r="E925" s="69">
        <v>691.4</v>
      </c>
    </row>
    <row r="926" spans="1:5" x14ac:dyDescent="0.35">
      <c r="A926" s="68">
        <v>43209</v>
      </c>
      <c r="B926" s="69">
        <v>1111.93</v>
      </c>
      <c r="C926" s="69">
        <v>143.69999999999999</v>
      </c>
      <c r="D926" s="69">
        <v>488</v>
      </c>
      <c r="E926" s="69">
        <v>694.4</v>
      </c>
    </row>
    <row r="927" spans="1:5" x14ac:dyDescent="0.35">
      <c r="A927" s="68">
        <v>43208</v>
      </c>
      <c r="B927" s="69">
        <v>1115.02</v>
      </c>
      <c r="C927" s="69">
        <v>146.5</v>
      </c>
      <c r="D927" s="69">
        <v>495.2</v>
      </c>
      <c r="E927" s="69">
        <v>700</v>
      </c>
    </row>
    <row r="928" spans="1:5" x14ac:dyDescent="0.35">
      <c r="A928" s="68">
        <v>43207</v>
      </c>
      <c r="B928" s="69">
        <v>1111.77</v>
      </c>
      <c r="C928" s="69">
        <v>143.30000000000001</v>
      </c>
      <c r="D928" s="69">
        <v>492.7</v>
      </c>
      <c r="E928" s="69">
        <v>698.6</v>
      </c>
    </row>
    <row r="929" spans="1:5" x14ac:dyDescent="0.35">
      <c r="A929" s="68">
        <v>43206</v>
      </c>
      <c r="B929" s="69">
        <v>1099.79</v>
      </c>
      <c r="C929" s="69">
        <v>142.4</v>
      </c>
      <c r="D929" s="69">
        <v>479.8</v>
      </c>
      <c r="E929" s="69">
        <v>681.6</v>
      </c>
    </row>
    <row r="930" spans="1:5" x14ac:dyDescent="0.35">
      <c r="A930" s="68">
        <v>43203</v>
      </c>
      <c r="B930" s="69">
        <v>1102.95</v>
      </c>
      <c r="C930" s="69">
        <v>140.4</v>
      </c>
      <c r="D930" s="69">
        <v>481.7</v>
      </c>
      <c r="E930" s="69">
        <v>688</v>
      </c>
    </row>
    <row r="931" spans="1:5" x14ac:dyDescent="0.35">
      <c r="A931" s="68">
        <v>43202</v>
      </c>
      <c r="B931" s="69">
        <v>1105.1600000000001</v>
      </c>
      <c r="C931" s="69">
        <v>139.69999999999999</v>
      </c>
      <c r="D931" s="69">
        <v>478.9</v>
      </c>
      <c r="E931" s="69">
        <v>677.8</v>
      </c>
    </row>
    <row r="932" spans="1:5" x14ac:dyDescent="0.35">
      <c r="A932" s="68">
        <v>43201</v>
      </c>
      <c r="B932" s="69">
        <v>1102.8800000000001</v>
      </c>
      <c r="C932" s="69">
        <v>137.6</v>
      </c>
      <c r="D932" s="69">
        <v>473.6</v>
      </c>
      <c r="E932" s="69">
        <v>679.2</v>
      </c>
    </row>
    <row r="933" spans="1:5" x14ac:dyDescent="0.35">
      <c r="A933" s="68">
        <v>43200</v>
      </c>
      <c r="B933" s="69">
        <v>1116.6400000000001</v>
      </c>
      <c r="C933" s="69">
        <v>136.9</v>
      </c>
      <c r="D933" s="69">
        <v>478.1</v>
      </c>
      <c r="E933" s="69">
        <v>685</v>
      </c>
    </row>
    <row r="934" spans="1:5" x14ac:dyDescent="0.35">
      <c r="A934" s="68">
        <v>43199</v>
      </c>
      <c r="B934" s="69">
        <v>1112.75</v>
      </c>
      <c r="C934" s="69">
        <v>136.19999999999999</v>
      </c>
      <c r="D934" s="69">
        <v>478.2</v>
      </c>
      <c r="E934" s="69">
        <v>672</v>
      </c>
    </row>
    <row r="935" spans="1:5" x14ac:dyDescent="0.35">
      <c r="A935" s="68">
        <v>43196</v>
      </c>
      <c r="B935" s="69">
        <v>1109.58</v>
      </c>
      <c r="C935" s="69">
        <v>136.19999999999999</v>
      </c>
      <c r="D935" s="69">
        <v>473.5</v>
      </c>
      <c r="E935" s="69">
        <v>677.8</v>
      </c>
    </row>
    <row r="936" spans="1:5" x14ac:dyDescent="0.35">
      <c r="A936" s="68">
        <v>43195</v>
      </c>
      <c r="B936" s="69">
        <v>1110.04</v>
      </c>
      <c r="C936" s="69">
        <v>137.1</v>
      </c>
      <c r="D936" s="69">
        <v>474.7</v>
      </c>
      <c r="E936" s="69">
        <v>657.6</v>
      </c>
    </row>
    <row r="937" spans="1:5" x14ac:dyDescent="0.35">
      <c r="A937" s="68">
        <v>43194</v>
      </c>
      <c r="B937" s="69">
        <v>1092.03</v>
      </c>
      <c r="C937" s="69">
        <v>133.5</v>
      </c>
      <c r="D937" s="69">
        <v>464.6</v>
      </c>
      <c r="E937" s="69">
        <v>637.4</v>
      </c>
    </row>
    <row r="938" spans="1:5" x14ac:dyDescent="0.35">
      <c r="A938" s="68">
        <v>43193</v>
      </c>
      <c r="B938" s="69">
        <v>1110.44</v>
      </c>
      <c r="C938" s="69">
        <v>138</v>
      </c>
      <c r="D938" s="69">
        <v>474</v>
      </c>
      <c r="E938" s="69">
        <v>639.6</v>
      </c>
    </row>
    <row r="939" spans="1:5" x14ac:dyDescent="0.35">
      <c r="A939" s="68">
        <v>43187</v>
      </c>
      <c r="B939" s="69">
        <v>1114.82</v>
      </c>
      <c r="C939" s="69">
        <v>136.4</v>
      </c>
      <c r="D939" s="69">
        <v>474.3</v>
      </c>
      <c r="E939" s="69">
        <v>649.79999999999995</v>
      </c>
    </row>
    <row r="940" spans="1:5" x14ac:dyDescent="0.35">
      <c r="A940" s="68">
        <v>43186</v>
      </c>
      <c r="B940" s="69">
        <v>1108.2</v>
      </c>
      <c r="C940" s="69">
        <v>133.5</v>
      </c>
      <c r="D940" s="69">
        <v>475.8</v>
      </c>
      <c r="E940" s="69">
        <v>645.4</v>
      </c>
    </row>
    <row r="941" spans="1:5" x14ac:dyDescent="0.35">
      <c r="A941" s="68">
        <v>43185</v>
      </c>
      <c r="B941" s="69">
        <v>1104.96</v>
      </c>
      <c r="C941" s="69">
        <v>132.69999999999999</v>
      </c>
      <c r="D941" s="69">
        <v>471.1</v>
      </c>
      <c r="E941" s="69">
        <v>648.20000000000005</v>
      </c>
    </row>
    <row r="942" spans="1:5" x14ac:dyDescent="0.35">
      <c r="A942" s="68">
        <v>43182</v>
      </c>
      <c r="B942" s="69">
        <v>1109.99</v>
      </c>
      <c r="C942" s="69">
        <v>130.9</v>
      </c>
      <c r="D942" s="69">
        <v>474.9</v>
      </c>
      <c r="E942" s="69">
        <v>646.79999999999995</v>
      </c>
    </row>
    <row r="943" spans="1:5" x14ac:dyDescent="0.35">
      <c r="A943" s="68">
        <v>43181</v>
      </c>
      <c r="B943" s="69">
        <v>1109.26</v>
      </c>
      <c r="C943" s="69">
        <v>131.5</v>
      </c>
      <c r="D943" s="69">
        <v>479</v>
      </c>
      <c r="E943" s="69">
        <v>608.4</v>
      </c>
    </row>
    <row r="944" spans="1:5" x14ac:dyDescent="0.35">
      <c r="A944" s="68">
        <v>43180</v>
      </c>
      <c r="B944" s="69">
        <v>1124.51</v>
      </c>
      <c r="C944" s="69">
        <v>131.69999999999999</v>
      </c>
      <c r="D944" s="69">
        <v>481.7</v>
      </c>
      <c r="E944" s="69">
        <v>606.79999999999995</v>
      </c>
    </row>
    <row r="945" spans="1:5" x14ac:dyDescent="0.35">
      <c r="A945" s="68">
        <v>43179</v>
      </c>
      <c r="B945" s="69">
        <v>1124.5</v>
      </c>
      <c r="C945" s="69">
        <v>131.5</v>
      </c>
      <c r="D945" s="69">
        <v>482.5</v>
      </c>
      <c r="E945" s="69">
        <v>609.20000000000005</v>
      </c>
    </row>
    <row r="946" spans="1:5" x14ac:dyDescent="0.35">
      <c r="A946" s="68">
        <v>43178</v>
      </c>
      <c r="B946" s="69">
        <v>1123.77</v>
      </c>
      <c r="C946" s="69">
        <v>131</v>
      </c>
      <c r="D946" s="69">
        <v>476</v>
      </c>
      <c r="E946" s="69">
        <v>618.4</v>
      </c>
    </row>
    <row r="947" spans="1:5" x14ac:dyDescent="0.35">
      <c r="A947" s="68">
        <v>43175</v>
      </c>
      <c r="B947" s="69">
        <v>1129.0999999999999</v>
      </c>
      <c r="C947" s="69">
        <v>130.69999999999999</v>
      </c>
      <c r="D947" s="69">
        <v>474.9</v>
      </c>
      <c r="E947" s="69">
        <v>613.20000000000005</v>
      </c>
    </row>
    <row r="948" spans="1:5" x14ac:dyDescent="0.35">
      <c r="A948" s="68">
        <v>43174</v>
      </c>
      <c r="B948" s="69">
        <v>1133.3399999999999</v>
      </c>
      <c r="C948" s="69">
        <v>128.6</v>
      </c>
      <c r="D948" s="69">
        <v>472</v>
      </c>
      <c r="E948" s="69">
        <v>606.20000000000005</v>
      </c>
    </row>
    <row r="949" spans="1:5" x14ac:dyDescent="0.35">
      <c r="A949" s="68">
        <v>43173</v>
      </c>
      <c r="B949" s="69">
        <v>1128.92</v>
      </c>
      <c r="C949" s="69">
        <v>129.6</v>
      </c>
      <c r="D949" s="69">
        <v>465.3</v>
      </c>
      <c r="E949" s="69">
        <v>596</v>
      </c>
    </row>
    <row r="950" spans="1:5" x14ac:dyDescent="0.35">
      <c r="A950" s="68">
        <v>43172</v>
      </c>
      <c r="B950" s="69">
        <v>1133.2</v>
      </c>
      <c r="C950" s="69">
        <v>127.3</v>
      </c>
      <c r="D950" s="69">
        <v>471.1</v>
      </c>
      <c r="E950" s="69">
        <v>603.6</v>
      </c>
    </row>
    <row r="951" spans="1:5" x14ac:dyDescent="0.35">
      <c r="A951" s="68">
        <v>43171</v>
      </c>
      <c r="B951" s="69">
        <v>1140.8</v>
      </c>
      <c r="C951" s="69">
        <v>128.80000000000001</v>
      </c>
      <c r="D951" s="69">
        <v>477</v>
      </c>
      <c r="E951" s="69">
        <v>617.6</v>
      </c>
    </row>
    <row r="952" spans="1:5" x14ac:dyDescent="0.35">
      <c r="A952" s="68">
        <v>43168</v>
      </c>
      <c r="B952" s="69">
        <v>1138.93</v>
      </c>
      <c r="C952" s="69">
        <v>122.2</v>
      </c>
      <c r="D952" s="69">
        <v>477.2</v>
      </c>
      <c r="E952" s="69">
        <v>614.4</v>
      </c>
    </row>
    <row r="953" spans="1:5" x14ac:dyDescent="0.35">
      <c r="A953" s="68">
        <v>43167</v>
      </c>
      <c r="B953" s="69">
        <v>1139.57</v>
      </c>
      <c r="C953" s="69">
        <v>119.9</v>
      </c>
      <c r="D953" s="69">
        <v>477.7</v>
      </c>
      <c r="E953" s="69">
        <v>626.4</v>
      </c>
    </row>
    <row r="954" spans="1:5" x14ac:dyDescent="0.35">
      <c r="A954" s="68">
        <v>43166</v>
      </c>
      <c r="B954" s="69">
        <v>1128.32</v>
      </c>
      <c r="C954" s="69">
        <v>114.5</v>
      </c>
      <c r="D954" s="69">
        <v>463.6</v>
      </c>
      <c r="E954" s="69">
        <v>620.79999999999995</v>
      </c>
    </row>
    <row r="955" spans="1:5" x14ac:dyDescent="0.35">
      <c r="A955" s="68">
        <v>43165</v>
      </c>
      <c r="B955" s="69">
        <v>1124.02</v>
      </c>
      <c r="C955" s="69">
        <v>115</v>
      </c>
      <c r="D955" s="69">
        <v>459.8</v>
      </c>
      <c r="E955" s="69">
        <v>612.79999999999995</v>
      </c>
    </row>
    <row r="956" spans="1:5" x14ac:dyDescent="0.35">
      <c r="A956" s="68">
        <v>43164</v>
      </c>
      <c r="B956" s="69">
        <v>1121.57</v>
      </c>
      <c r="C956" s="69">
        <v>114.5</v>
      </c>
      <c r="D956" s="69">
        <v>460.8</v>
      </c>
      <c r="E956" s="69">
        <v>625</v>
      </c>
    </row>
    <row r="957" spans="1:5" x14ac:dyDescent="0.35">
      <c r="A957" s="68">
        <v>43161</v>
      </c>
      <c r="B957" s="69">
        <v>1117.06</v>
      </c>
      <c r="C957" s="69">
        <v>113.5</v>
      </c>
      <c r="D957" s="69">
        <v>458.4</v>
      </c>
      <c r="E957" s="69">
        <v>616</v>
      </c>
    </row>
    <row r="958" spans="1:5" x14ac:dyDescent="0.35">
      <c r="A958" s="68">
        <v>43160</v>
      </c>
      <c r="B958" s="69">
        <v>1135.01</v>
      </c>
      <c r="C958" s="69">
        <v>113.8</v>
      </c>
      <c r="D958" s="69">
        <v>467.2</v>
      </c>
      <c r="E958" s="69">
        <v>631</v>
      </c>
    </row>
    <row r="959" spans="1:5" x14ac:dyDescent="0.35">
      <c r="A959" s="68">
        <v>43159</v>
      </c>
      <c r="B959" s="69">
        <v>1147.8900000000001</v>
      </c>
      <c r="C959" s="69">
        <v>118.1</v>
      </c>
      <c r="D959" s="69">
        <v>480.4</v>
      </c>
      <c r="E959" s="69">
        <v>640</v>
      </c>
    </row>
    <row r="960" spans="1:5" x14ac:dyDescent="0.35">
      <c r="A960" s="68">
        <v>43158</v>
      </c>
      <c r="B960" s="69">
        <v>1149.1300000000001</v>
      </c>
      <c r="C960" s="69">
        <v>119.2</v>
      </c>
      <c r="D960" s="69">
        <v>475.5</v>
      </c>
      <c r="E960" s="69">
        <v>619.4</v>
      </c>
    </row>
    <row r="961" spans="1:5" x14ac:dyDescent="0.35">
      <c r="A961" s="68">
        <v>43157</v>
      </c>
      <c r="B961" s="69">
        <v>1161.94</v>
      </c>
      <c r="C961" s="69">
        <v>120.1</v>
      </c>
      <c r="D961" s="69">
        <v>482.9</v>
      </c>
      <c r="E961" s="69">
        <v>618.4</v>
      </c>
    </row>
    <row r="962" spans="1:5" x14ac:dyDescent="0.35">
      <c r="A962" s="68">
        <v>43154</v>
      </c>
      <c r="B962" s="69">
        <v>1152.76</v>
      </c>
      <c r="C962" s="69">
        <v>119.9</v>
      </c>
      <c r="D962" s="69">
        <v>482.2</v>
      </c>
      <c r="E962" s="69">
        <v>609.6</v>
      </c>
    </row>
    <row r="963" spans="1:5" x14ac:dyDescent="0.35">
      <c r="A963" s="68">
        <v>43153</v>
      </c>
      <c r="B963" s="69">
        <v>1143.8399999999999</v>
      </c>
      <c r="C963" s="69">
        <v>122.8</v>
      </c>
      <c r="D963" s="69">
        <v>478.5</v>
      </c>
      <c r="E963" s="69">
        <v>607.79999999999995</v>
      </c>
    </row>
    <row r="964" spans="1:5" x14ac:dyDescent="0.35">
      <c r="A964" s="68">
        <v>43152</v>
      </c>
      <c r="B964" s="69">
        <v>1131.6500000000001</v>
      </c>
      <c r="C964" s="69">
        <v>122.1</v>
      </c>
      <c r="D964" s="69">
        <v>480</v>
      </c>
      <c r="E964" s="69">
        <v>616.20000000000005</v>
      </c>
    </row>
    <row r="965" spans="1:5" x14ac:dyDescent="0.35">
      <c r="A965" s="68">
        <v>43151</v>
      </c>
      <c r="B965" s="69">
        <v>1132.07</v>
      </c>
      <c r="C965" s="69">
        <v>122.2</v>
      </c>
      <c r="D965" s="69">
        <v>482</v>
      </c>
      <c r="E965" s="69">
        <v>622</v>
      </c>
    </row>
    <row r="966" spans="1:5" x14ac:dyDescent="0.35">
      <c r="A966" s="68">
        <v>43150</v>
      </c>
      <c r="B966" s="69">
        <v>1131.1400000000001</v>
      </c>
      <c r="C966" s="69">
        <v>118.2</v>
      </c>
      <c r="D966" s="69">
        <v>481.4</v>
      </c>
      <c r="E966" s="69">
        <v>623.20000000000005</v>
      </c>
    </row>
    <row r="967" spans="1:5" x14ac:dyDescent="0.35">
      <c r="A967" s="68">
        <v>43147</v>
      </c>
      <c r="B967" s="69">
        <v>1142.49</v>
      </c>
      <c r="C967" s="69">
        <v>119.3</v>
      </c>
      <c r="D967" s="69">
        <v>492.7</v>
      </c>
      <c r="E967" s="69">
        <v>623.20000000000005</v>
      </c>
    </row>
    <row r="968" spans="1:5" x14ac:dyDescent="0.35">
      <c r="A968" s="68">
        <v>43146</v>
      </c>
      <c r="B968" s="69">
        <v>1121.96</v>
      </c>
      <c r="C968" s="69">
        <v>116.2</v>
      </c>
      <c r="D968" s="69">
        <v>480.7</v>
      </c>
      <c r="E968" s="69">
        <v>610.20000000000005</v>
      </c>
    </row>
    <row r="969" spans="1:5" x14ac:dyDescent="0.35">
      <c r="A969" s="68">
        <v>43145</v>
      </c>
      <c r="B969" s="69">
        <v>1115.55</v>
      </c>
      <c r="C969" s="69">
        <v>116.7</v>
      </c>
      <c r="D969" s="69">
        <v>473.2</v>
      </c>
      <c r="E969" s="69">
        <v>602.6</v>
      </c>
    </row>
    <row r="970" spans="1:5" x14ac:dyDescent="0.35">
      <c r="A970" s="68">
        <v>43144</v>
      </c>
      <c r="B970" s="69">
        <v>1103.46</v>
      </c>
      <c r="C970" s="69">
        <v>115</v>
      </c>
      <c r="D970" s="69">
        <v>469.4</v>
      </c>
      <c r="E970" s="69">
        <v>606.6</v>
      </c>
    </row>
    <row r="971" spans="1:5" x14ac:dyDescent="0.35">
      <c r="A971" s="68">
        <v>43143</v>
      </c>
      <c r="B971" s="69">
        <v>1111.8599999999999</v>
      </c>
      <c r="C971" s="69">
        <v>117.5</v>
      </c>
      <c r="D971" s="69">
        <v>470.5</v>
      </c>
      <c r="E971" s="69">
        <v>610.79999999999995</v>
      </c>
    </row>
    <row r="972" spans="1:5" x14ac:dyDescent="0.35">
      <c r="A972" s="68">
        <v>43140</v>
      </c>
      <c r="B972" s="69">
        <v>1088.77</v>
      </c>
      <c r="C972" s="69">
        <v>116</v>
      </c>
      <c r="D972" s="69">
        <v>461</v>
      </c>
      <c r="E972" s="69">
        <v>600</v>
      </c>
    </row>
    <row r="973" spans="1:5" x14ac:dyDescent="0.35">
      <c r="A973" s="68">
        <v>43139</v>
      </c>
      <c r="B973" s="69">
        <v>1090.78</v>
      </c>
      <c r="C973" s="69">
        <v>117</v>
      </c>
      <c r="D973" s="69">
        <v>459</v>
      </c>
      <c r="E973" s="69">
        <v>600.20000000000005</v>
      </c>
    </row>
    <row r="974" spans="1:5" x14ac:dyDescent="0.35">
      <c r="A974" s="68">
        <v>43138</v>
      </c>
      <c r="B974" s="69">
        <v>1098.24</v>
      </c>
      <c r="C974" s="69">
        <v>119.9</v>
      </c>
      <c r="D974" s="69">
        <v>478</v>
      </c>
      <c r="E974" s="69">
        <v>593.79999999999995</v>
      </c>
    </row>
    <row r="975" spans="1:5" x14ac:dyDescent="0.35">
      <c r="A975" s="68">
        <v>43137</v>
      </c>
      <c r="B975" s="69">
        <v>1083.06</v>
      </c>
      <c r="C975" s="69">
        <v>118.5</v>
      </c>
      <c r="D975" s="69">
        <v>467.7</v>
      </c>
      <c r="E975" s="69">
        <v>582.6</v>
      </c>
    </row>
    <row r="976" spans="1:5" x14ac:dyDescent="0.35">
      <c r="A976" s="68">
        <v>43136</v>
      </c>
      <c r="B976" s="69">
        <v>1096.67</v>
      </c>
      <c r="C976" s="69">
        <v>113</v>
      </c>
      <c r="D976" s="69">
        <v>471.6</v>
      </c>
      <c r="E976" s="69">
        <v>563</v>
      </c>
    </row>
    <row r="977" spans="1:5" x14ac:dyDescent="0.35">
      <c r="A977" s="68">
        <v>43133</v>
      </c>
      <c r="B977" s="69">
        <v>1099.26</v>
      </c>
      <c r="C977" s="69">
        <v>117.5</v>
      </c>
      <c r="D977" s="69">
        <v>473</v>
      </c>
      <c r="E977" s="69">
        <v>557.6</v>
      </c>
    </row>
    <row r="978" spans="1:5" x14ac:dyDescent="0.35">
      <c r="A978" s="68">
        <v>43132</v>
      </c>
      <c r="B978" s="69">
        <v>1117.79</v>
      </c>
      <c r="C978" s="69">
        <v>122.1</v>
      </c>
      <c r="D978" s="69">
        <v>483.2</v>
      </c>
      <c r="E978" s="69">
        <v>575</v>
      </c>
    </row>
    <row r="979" spans="1:5" x14ac:dyDescent="0.35">
      <c r="A979" s="68">
        <v>43131</v>
      </c>
      <c r="B979" s="69">
        <v>1136.52</v>
      </c>
      <c r="C979" s="69">
        <v>128.69999999999999</v>
      </c>
      <c r="D979" s="69">
        <v>493</v>
      </c>
      <c r="E979" s="69">
        <v>568.4</v>
      </c>
    </row>
    <row r="980" spans="1:5" x14ac:dyDescent="0.35">
      <c r="A980" s="68">
        <v>43130</v>
      </c>
      <c r="B980" s="69">
        <v>1140.74</v>
      </c>
      <c r="C980" s="69">
        <v>126.3</v>
      </c>
      <c r="D980" s="69">
        <v>493.5</v>
      </c>
      <c r="E980" s="69">
        <v>567.4</v>
      </c>
    </row>
    <row r="981" spans="1:5" x14ac:dyDescent="0.35">
      <c r="A981" s="68">
        <v>43129</v>
      </c>
      <c r="B981" s="69">
        <v>1149.8599999999999</v>
      </c>
      <c r="C981" s="69">
        <v>131</v>
      </c>
      <c r="D981" s="69">
        <v>493.8</v>
      </c>
      <c r="E981" s="69">
        <v>578</v>
      </c>
    </row>
    <row r="982" spans="1:5" x14ac:dyDescent="0.35">
      <c r="A982" s="68">
        <v>43126</v>
      </c>
      <c r="B982" s="69">
        <v>1151.75</v>
      </c>
      <c r="C982" s="69">
        <v>131</v>
      </c>
      <c r="D982" s="69">
        <v>492.3</v>
      </c>
      <c r="E982" s="69">
        <v>577</v>
      </c>
    </row>
    <row r="983" spans="1:5" x14ac:dyDescent="0.35">
      <c r="A983" s="68">
        <v>43125</v>
      </c>
      <c r="B983" s="69">
        <v>1142.07</v>
      </c>
      <c r="C983" s="69">
        <v>132</v>
      </c>
      <c r="D983" s="69">
        <v>487.4</v>
      </c>
      <c r="E983" s="69">
        <v>582.20000000000005</v>
      </c>
    </row>
    <row r="984" spans="1:5" x14ac:dyDescent="0.35">
      <c r="A984" s="68">
        <v>43124</v>
      </c>
      <c r="B984" s="69">
        <v>1160.31</v>
      </c>
      <c r="C984" s="69">
        <v>134</v>
      </c>
      <c r="D984" s="69">
        <v>492.8</v>
      </c>
      <c r="E984" s="69">
        <v>596.4</v>
      </c>
    </row>
    <row r="985" spans="1:5" x14ac:dyDescent="0.35">
      <c r="A985" s="68">
        <v>43123</v>
      </c>
      <c r="B985" s="69">
        <v>1165.55</v>
      </c>
      <c r="C985" s="69">
        <v>126</v>
      </c>
      <c r="D985" s="69">
        <v>490.8</v>
      </c>
      <c r="E985" s="69">
        <v>609.20000000000005</v>
      </c>
    </row>
    <row r="986" spans="1:5" x14ac:dyDescent="0.35">
      <c r="A986" s="68">
        <v>43122</v>
      </c>
      <c r="B986" s="69">
        <v>1164.75</v>
      </c>
      <c r="C986" s="69">
        <v>125</v>
      </c>
      <c r="D986" s="69">
        <v>494.8</v>
      </c>
      <c r="E986" s="69">
        <v>615.20000000000005</v>
      </c>
    </row>
    <row r="987" spans="1:5" x14ac:dyDescent="0.35">
      <c r="A987" s="68">
        <v>43119</v>
      </c>
      <c r="B987" s="69">
        <v>1162.3800000000001</v>
      </c>
      <c r="C987" s="69">
        <v>121.98</v>
      </c>
      <c r="D987" s="69">
        <v>498.5</v>
      </c>
      <c r="E987" s="69">
        <v>630.79999999999995</v>
      </c>
    </row>
    <row r="988" spans="1:5" x14ac:dyDescent="0.35">
      <c r="A988" s="68">
        <v>43118</v>
      </c>
      <c r="B988" s="69">
        <v>1154.19</v>
      </c>
      <c r="C988" s="69">
        <v>123</v>
      </c>
      <c r="D988" s="69">
        <v>487.3</v>
      </c>
      <c r="E988" s="69">
        <v>623.4</v>
      </c>
    </row>
    <row r="989" spans="1:5" x14ac:dyDescent="0.35">
      <c r="A989" s="68">
        <v>43117</v>
      </c>
      <c r="B989" s="69">
        <v>1156.99</v>
      </c>
      <c r="C989" s="69">
        <v>119.88</v>
      </c>
      <c r="D989" s="69">
        <v>484.4</v>
      </c>
      <c r="E989" s="69">
        <v>626.20000000000005</v>
      </c>
    </row>
    <row r="990" spans="1:5" x14ac:dyDescent="0.35">
      <c r="A990" s="68">
        <v>43116</v>
      </c>
      <c r="B990" s="69">
        <v>1153.1099999999999</v>
      </c>
      <c r="C990" s="69">
        <v>119.58</v>
      </c>
      <c r="D990" s="69">
        <v>487.3</v>
      </c>
      <c r="E990" s="69">
        <v>603.6</v>
      </c>
    </row>
    <row r="991" spans="1:5" x14ac:dyDescent="0.35">
      <c r="A991" s="68">
        <v>43115</v>
      </c>
      <c r="B991" s="69">
        <v>1150.55</v>
      </c>
      <c r="C991" s="69">
        <v>119.5</v>
      </c>
      <c r="D991" s="69">
        <v>490.7</v>
      </c>
      <c r="E991" s="69">
        <v>576.4</v>
      </c>
    </row>
    <row r="992" spans="1:5" x14ac:dyDescent="0.35">
      <c r="A992" s="68">
        <v>43112</v>
      </c>
      <c r="B992" s="69">
        <v>1151.26</v>
      </c>
      <c r="C992" s="69">
        <v>120.8</v>
      </c>
      <c r="D992" s="69">
        <v>499</v>
      </c>
      <c r="E992" s="69">
        <v>584.79999999999995</v>
      </c>
    </row>
    <row r="993" spans="1:5" x14ac:dyDescent="0.35">
      <c r="A993" s="68">
        <v>43111</v>
      </c>
      <c r="B993" s="69">
        <v>1159.0999999999999</v>
      </c>
      <c r="C993" s="69">
        <v>123.7</v>
      </c>
      <c r="D993" s="69">
        <v>506.4</v>
      </c>
      <c r="E993" s="69">
        <v>595.4</v>
      </c>
    </row>
    <row r="994" spans="1:5" x14ac:dyDescent="0.35">
      <c r="A994" s="68">
        <v>43110</v>
      </c>
      <c r="B994" s="69">
        <v>1169.8800000000001</v>
      </c>
      <c r="C994" s="69">
        <v>124.8</v>
      </c>
      <c r="D994" s="69">
        <v>508.4</v>
      </c>
      <c r="E994" s="69">
        <v>667</v>
      </c>
    </row>
    <row r="995" spans="1:5" x14ac:dyDescent="0.35">
      <c r="A995" s="68">
        <v>43109</v>
      </c>
      <c r="B995" s="69">
        <v>1175.94</v>
      </c>
      <c r="C995" s="69">
        <v>120.72</v>
      </c>
      <c r="D995" s="69">
        <v>507.8</v>
      </c>
      <c r="E995" s="69">
        <v>680.8</v>
      </c>
    </row>
    <row r="996" spans="1:5" x14ac:dyDescent="0.35">
      <c r="A996" s="68">
        <v>43108</v>
      </c>
      <c r="B996" s="69">
        <v>1174.29</v>
      </c>
      <c r="C996" s="69">
        <v>118.58</v>
      </c>
      <c r="D996" s="69">
        <v>502.2</v>
      </c>
      <c r="E996" s="69">
        <v>675</v>
      </c>
    </row>
    <row r="997" spans="1:5" x14ac:dyDescent="0.35">
      <c r="A997" s="68">
        <v>43105</v>
      </c>
      <c r="B997" s="69">
        <v>1164.2</v>
      </c>
      <c r="C997" s="69">
        <v>118.5</v>
      </c>
      <c r="D997" s="69">
        <v>496.3</v>
      </c>
      <c r="E997" s="69">
        <v>671</v>
      </c>
    </row>
    <row r="998" spans="1:5" x14ac:dyDescent="0.35">
      <c r="A998" s="68">
        <v>43104</v>
      </c>
      <c r="B998" s="69">
        <v>1155.3399999999999</v>
      </c>
      <c r="C998" s="69">
        <v>114.18</v>
      </c>
      <c r="D998" s="69">
        <v>497</v>
      </c>
      <c r="E998" s="69">
        <v>675.6</v>
      </c>
    </row>
    <row r="999" spans="1:5" x14ac:dyDescent="0.35">
      <c r="A999" s="68">
        <v>43103</v>
      </c>
      <c r="B999" s="69">
        <v>1152.57</v>
      </c>
      <c r="C999" s="69">
        <v>114</v>
      </c>
      <c r="D999" s="69">
        <v>494.4</v>
      </c>
      <c r="E999" s="69">
        <v>673.8</v>
      </c>
    </row>
    <row r="1000" spans="1:5" x14ac:dyDescent="0.35">
      <c r="A1000" s="68">
        <v>43102</v>
      </c>
      <c r="B1000" s="69">
        <v>1149.07</v>
      </c>
      <c r="C1000" s="69">
        <v>109</v>
      </c>
      <c r="D1000" s="69">
        <v>487.7</v>
      </c>
      <c r="E1000" s="69">
        <v>668</v>
      </c>
    </row>
    <row r="1001" spans="1:5" x14ac:dyDescent="0.35">
      <c r="A1001" s="68">
        <v>43098</v>
      </c>
      <c r="B1001" s="69">
        <v>1145.6400000000001</v>
      </c>
      <c r="C1001" s="69">
        <v>111.2</v>
      </c>
      <c r="D1001" s="69">
        <v>488.6</v>
      </c>
      <c r="E1001" s="69">
        <v>675.5</v>
      </c>
    </row>
    <row r="1002" spans="1:5" x14ac:dyDescent="0.35">
      <c r="A1002" s="68">
        <v>43097</v>
      </c>
      <c r="B1002" s="69">
        <v>1145.95</v>
      </c>
      <c r="C1002" s="69">
        <v>111.7</v>
      </c>
      <c r="D1002" s="69">
        <v>487</v>
      </c>
      <c r="E1002" s="69">
        <v>673</v>
      </c>
    </row>
    <row r="1003" spans="1:5" x14ac:dyDescent="0.35">
      <c r="A1003" s="68">
        <v>43096</v>
      </c>
      <c r="B1003" s="69">
        <v>1149.76</v>
      </c>
      <c r="C1003" s="69">
        <v>107</v>
      </c>
      <c r="D1003" s="69">
        <v>487.6</v>
      </c>
      <c r="E1003" s="69">
        <v>671.5</v>
      </c>
    </row>
    <row r="1004" spans="1:5" x14ac:dyDescent="0.35">
      <c r="A1004" s="68">
        <v>43091</v>
      </c>
      <c r="B1004" s="69">
        <v>1146.33</v>
      </c>
      <c r="C1004" s="69">
        <v>105.4</v>
      </c>
      <c r="D1004" s="69">
        <v>485.8</v>
      </c>
      <c r="E1004" s="69">
        <v>664</v>
      </c>
    </row>
    <row r="1005" spans="1:5" x14ac:dyDescent="0.35">
      <c r="A1005" s="68">
        <v>43090</v>
      </c>
      <c r="B1005" s="69">
        <v>1142.03</v>
      </c>
      <c r="C1005" s="69">
        <v>106.3</v>
      </c>
      <c r="D1005" s="69">
        <v>485.2</v>
      </c>
      <c r="E1005" s="69">
        <v>659</v>
      </c>
    </row>
    <row r="1006" spans="1:5" x14ac:dyDescent="0.35">
      <c r="A1006" s="68">
        <v>43089</v>
      </c>
      <c r="B1006" s="69">
        <v>1135.9100000000001</v>
      </c>
      <c r="C1006" s="69">
        <v>109.3</v>
      </c>
      <c r="D1006" s="69">
        <v>488.2</v>
      </c>
      <c r="E1006" s="69">
        <v>649.5</v>
      </c>
    </row>
    <row r="1007" spans="1:5" x14ac:dyDescent="0.35">
      <c r="A1007" s="68">
        <v>43088</v>
      </c>
      <c r="B1007" s="69">
        <v>1138.78</v>
      </c>
      <c r="C1007" s="69">
        <v>105.5</v>
      </c>
      <c r="D1007" s="69">
        <v>492.7</v>
      </c>
      <c r="E1007" s="69">
        <v>645.5</v>
      </c>
    </row>
    <row r="1008" spans="1:5" x14ac:dyDescent="0.35">
      <c r="A1008" s="68">
        <v>43087</v>
      </c>
      <c r="B1008" s="69">
        <v>1139.47</v>
      </c>
      <c r="C1008" s="69">
        <v>109.2</v>
      </c>
      <c r="D1008" s="69">
        <v>491.1</v>
      </c>
      <c r="E1008" s="69">
        <v>626</v>
      </c>
    </row>
    <row r="1009" spans="1:5" x14ac:dyDescent="0.35">
      <c r="A1009" s="68">
        <v>43084</v>
      </c>
      <c r="B1009" s="69">
        <v>1122.52</v>
      </c>
      <c r="C1009" s="69">
        <v>104.5</v>
      </c>
      <c r="D1009" s="69">
        <v>485.6</v>
      </c>
      <c r="E1009" s="69">
        <v>624.5</v>
      </c>
    </row>
    <row r="1010" spans="1:5" x14ac:dyDescent="0.35">
      <c r="A1010" s="68">
        <v>43083</v>
      </c>
      <c r="B1010" s="69">
        <v>1132.81</v>
      </c>
      <c r="C1010" s="69">
        <v>104.2</v>
      </c>
      <c r="D1010" s="69">
        <v>488.3</v>
      </c>
      <c r="E1010" s="69">
        <v>625.5</v>
      </c>
    </row>
    <row r="1011" spans="1:5" x14ac:dyDescent="0.35">
      <c r="A1011" s="68">
        <v>43082</v>
      </c>
      <c r="B1011" s="69">
        <v>1128.8800000000001</v>
      </c>
      <c r="C1011" s="69">
        <v>103.9</v>
      </c>
      <c r="D1011" s="69">
        <v>489</v>
      </c>
      <c r="E1011" s="69">
        <v>621.5</v>
      </c>
    </row>
    <row r="1012" spans="1:5" x14ac:dyDescent="0.35">
      <c r="A1012" s="68">
        <v>43081</v>
      </c>
      <c r="B1012" s="69">
        <v>1132.96</v>
      </c>
      <c r="C1012" s="69">
        <v>105</v>
      </c>
      <c r="D1012" s="69">
        <v>486</v>
      </c>
      <c r="E1012" s="69">
        <v>631</v>
      </c>
    </row>
    <row r="1013" spans="1:5" x14ac:dyDescent="0.35">
      <c r="A1013" s="68">
        <v>43080</v>
      </c>
      <c r="B1013" s="69">
        <v>1131.08</v>
      </c>
      <c r="C1013" s="69">
        <v>103.8</v>
      </c>
      <c r="D1013" s="69">
        <v>486</v>
      </c>
      <c r="E1013" s="69">
        <v>640.5</v>
      </c>
    </row>
    <row r="1014" spans="1:5" x14ac:dyDescent="0.35">
      <c r="A1014" s="68">
        <v>43077</v>
      </c>
      <c r="B1014" s="69">
        <v>1128.45</v>
      </c>
      <c r="C1014" s="69">
        <v>103.4</v>
      </c>
      <c r="D1014" s="69">
        <v>486.6</v>
      </c>
      <c r="E1014" s="69">
        <v>636.5</v>
      </c>
    </row>
    <row r="1015" spans="1:5" x14ac:dyDescent="0.35">
      <c r="A1015" s="68">
        <v>43076</v>
      </c>
      <c r="B1015" s="69">
        <v>1117.19</v>
      </c>
      <c r="C1015" s="69">
        <v>103.6</v>
      </c>
      <c r="D1015" s="69">
        <v>486</v>
      </c>
      <c r="E1015" s="69">
        <v>632.5</v>
      </c>
    </row>
    <row r="1016" spans="1:5" x14ac:dyDescent="0.35">
      <c r="A1016" s="68">
        <v>43075</v>
      </c>
      <c r="B1016" s="69">
        <v>1112.06</v>
      </c>
      <c r="C1016" s="69">
        <v>104</v>
      </c>
      <c r="D1016" s="69">
        <v>484.7</v>
      </c>
      <c r="E1016" s="69">
        <v>617</v>
      </c>
    </row>
    <row r="1017" spans="1:5" x14ac:dyDescent="0.35">
      <c r="A1017" s="68">
        <v>43074</v>
      </c>
      <c r="B1017" s="69">
        <v>1107.44</v>
      </c>
      <c r="C1017" s="69">
        <v>106.1</v>
      </c>
      <c r="D1017" s="69">
        <v>487.8</v>
      </c>
      <c r="E1017" s="69">
        <v>617</v>
      </c>
    </row>
    <row r="1018" spans="1:5" x14ac:dyDescent="0.35">
      <c r="A1018" s="68">
        <v>43073</v>
      </c>
      <c r="B1018" s="69">
        <v>1120.0899999999999</v>
      </c>
      <c r="C1018" s="69">
        <v>107</v>
      </c>
      <c r="D1018" s="69">
        <v>486.3</v>
      </c>
      <c r="E1018" s="69">
        <v>622.5</v>
      </c>
    </row>
    <row r="1019" spans="1:5" x14ac:dyDescent="0.35">
      <c r="A1019" s="68">
        <v>43070</v>
      </c>
      <c r="B1019" s="69">
        <v>1124.77</v>
      </c>
      <c r="C1019" s="69">
        <v>104.3</v>
      </c>
      <c r="D1019" s="69">
        <v>482.7</v>
      </c>
      <c r="E1019" s="69">
        <v>625</v>
      </c>
    </row>
    <row r="1020" spans="1:5" x14ac:dyDescent="0.35">
      <c r="A1020" s="68">
        <v>43069</v>
      </c>
      <c r="B1020" s="69">
        <v>1129.5899999999999</v>
      </c>
      <c r="C1020" s="69">
        <v>104.6</v>
      </c>
      <c r="D1020" s="69">
        <v>481.2</v>
      </c>
      <c r="E1020" s="69">
        <v>626.5</v>
      </c>
    </row>
    <row r="1021" spans="1:5" x14ac:dyDescent="0.35">
      <c r="A1021" s="68">
        <v>43068</v>
      </c>
      <c r="B1021" s="69">
        <v>1121.3599999999999</v>
      </c>
      <c r="C1021" s="69">
        <v>106.2</v>
      </c>
      <c r="D1021" s="69">
        <v>478</v>
      </c>
      <c r="E1021" s="69">
        <v>608</v>
      </c>
    </row>
    <row r="1022" spans="1:5" x14ac:dyDescent="0.35">
      <c r="A1022" s="68">
        <v>43067</v>
      </c>
      <c r="B1022" s="69">
        <v>1121.1300000000001</v>
      </c>
      <c r="C1022" s="69">
        <v>104</v>
      </c>
      <c r="D1022" s="69">
        <v>482.4</v>
      </c>
      <c r="E1022" s="69">
        <v>594</v>
      </c>
    </row>
    <row r="1023" spans="1:5" x14ac:dyDescent="0.35">
      <c r="A1023" s="68">
        <v>43066</v>
      </c>
      <c r="B1023" s="69">
        <v>1105.94</v>
      </c>
      <c r="C1023" s="69">
        <v>103.8</v>
      </c>
      <c r="D1023" s="69">
        <v>482.3</v>
      </c>
      <c r="E1023" s="69">
        <v>559</v>
      </c>
    </row>
    <row r="1024" spans="1:5" x14ac:dyDescent="0.35">
      <c r="A1024" s="68">
        <v>43063</v>
      </c>
      <c r="B1024" s="69">
        <v>1113.76</v>
      </c>
      <c r="C1024" s="69">
        <v>106.8</v>
      </c>
      <c r="D1024" s="69">
        <v>484.1</v>
      </c>
      <c r="E1024" s="69">
        <v>560.5</v>
      </c>
    </row>
    <row r="1025" spans="1:5" x14ac:dyDescent="0.35">
      <c r="A1025" s="68">
        <v>43062</v>
      </c>
      <c r="B1025" s="69">
        <v>1118.56</v>
      </c>
      <c r="C1025" s="69">
        <v>108.1</v>
      </c>
      <c r="D1025" s="69">
        <v>481</v>
      </c>
      <c r="E1025" s="69">
        <v>567.5</v>
      </c>
    </row>
    <row r="1026" spans="1:5" x14ac:dyDescent="0.35">
      <c r="A1026" s="68">
        <v>43061</v>
      </c>
      <c r="B1026" s="69">
        <v>1124.56</v>
      </c>
      <c r="C1026" s="69">
        <v>108.9</v>
      </c>
      <c r="D1026" s="69">
        <v>479.4</v>
      </c>
      <c r="E1026" s="69">
        <v>571</v>
      </c>
    </row>
    <row r="1027" spans="1:5" x14ac:dyDescent="0.35">
      <c r="A1027" s="68">
        <v>43060</v>
      </c>
      <c r="B1027" s="69">
        <v>1124.8900000000001</v>
      </c>
      <c r="C1027" s="69">
        <v>108.4</v>
      </c>
      <c r="D1027" s="69">
        <v>480.5</v>
      </c>
      <c r="E1027" s="69">
        <v>552.5</v>
      </c>
    </row>
    <row r="1028" spans="1:5" x14ac:dyDescent="0.35">
      <c r="A1028" s="68">
        <v>43059</v>
      </c>
      <c r="B1028" s="69">
        <v>1127.8800000000001</v>
      </c>
      <c r="C1028" s="69">
        <v>109</v>
      </c>
      <c r="D1028" s="69">
        <v>480.9</v>
      </c>
      <c r="E1028" s="69">
        <v>574.5</v>
      </c>
    </row>
    <row r="1029" spans="1:5" x14ac:dyDescent="0.35">
      <c r="A1029" s="68">
        <v>43056</v>
      </c>
      <c r="B1029" s="69">
        <v>1127.6099999999999</v>
      </c>
      <c r="C1029" s="69">
        <v>108</v>
      </c>
      <c r="D1029" s="69">
        <v>485</v>
      </c>
      <c r="E1029" s="69">
        <v>573</v>
      </c>
    </row>
    <row r="1030" spans="1:5" x14ac:dyDescent="0.35">
      <c r="A1030" s="68">
        <v>43055</v>
      </c>
      <c r="B1030" s="69">
        <v>1130.95</v>
      </c>
      <c r="C1030" s="69">
        <v>109.1</v>
      </c>
      <c r="D1030" s="69">
        <v>492.4</v>
      </c>
      <c r="E1030" s="69">
        <v>564.5</v>
      </c>
    </row>
    <row r="1031" spans="1:5" x14ac:dyDescent="0.35">
      <c r="A1031" s="68">
        <v>43054</v>
      </c>
      <c r="B1031" s="69">
        <v>1116.72</v>
      </c>
      <c r="C1031" s="69">
        <v>109.8</v>
      </c>
      <c r="D1031" s="69">
        <v>488.3</v>
      </c>
      <c r="E1031" s="69">
        <v>557</v>
      </c>
    </row>
    <row r="1032" spans="1:5" x14ac:dyDescent="0.35">
      <c r="A1032" s="68">
        <v>43053</v>
      </c>
      <c r="B1032" s="69">
        <v>1116.02</v>
      </c>
      <c r="C1032" s="69">
        <v>111.9</v>
      </c>
      <c r="D1032" s="69">
        <v>490.8</v>
      </c>
      <c r="E1032" s="69">
        <v>556</v>
      </c>
    </row>
    <row r="1033" spans="1:5" x14ac:dyDescent="0.35">
      <c r="A1033" s="68">
        <v>43052</v>
      </c>
      <c r="B1033" s="69">
        <v>1123.19</v>
      </c>
      <c r="C1033" s="69">
        <v>106</v>
      </c>
      <c r="D1033" s="69">
        <v>487</v>
      </c>
      <c r="E1033" s="69">
        <v>584.5</v>
      </c>
    </row>
    <row r="1034" spans="1:5" x14ac:dyDescent="0.35">
      <c r="A1034" s="68">
        <v>43049</v>
      </c>
      <c r="B1034" s="69">
        <v>1134.46</v>
      </c>
      <c r="C1034" s="69">
        <v>106.9</v>
      </c>
      <c r="D1034" s="69">
        <v>491</v>
      </c>
      <c r="E1034" s="69">
        <v>581.5</v>
      </c>
    </row>
    <row r="1035" spans="1:5" x14ac:dyDescent="0.35">
      <c r="A1035" s="68">
        <v>43048</v>
      </c>
      <c r="B1035" s="69">
        <v>1138.45</v>
      </c>
      <c r="C1035" s="69">
        <v>105</v>
      </c>
      <c r="D1035" s="69">
        <v>493.4</v>
      </c>
      <c r="E1035" s="69">
        <v>590.5</v>
      </c>
    </row>
    <row r="1036" spans="1:5" x14ac:dyDescent="0.35">
      <c r="A1036" s="68">
        <v>43047</v>
      </c>
      <c r="B1036" s="69">
        <v>1174.48</v>
      </c>
      <c r="C1036" s="69">
        <v>114</v>
      </c>
      <c r="D1036" s="69">
        <v>495.5</v>
      </c>
      <c r="E1036" s="69">
        <v>586</v>
      </c>
    </row>
    <row r="1037" spans="1:5" x14ac:dyDescent="0.35">
      <c r="A1037" s="68">
        <v>43046</v>
      </c>
      <c r="B1037" s="69">
        <v>1169.0899999999999</v>
      </c>
      <c r="C1037" s="69">
        <v>115.8</v>
      </c>
      <c r="D1037" s="69">
        <v>493</v>
      </c>
      <c r="E1037" s="69">
        <v>572</v>
      </c>
    </row>
    <row r="1038" spans="1:5" x14ac:dyDescent="0.35">
      <c r="A1038" s="68">
        <v>43045</v>
      </c>
      <c r="B1038" s="69">
        <v>1180.8499999999999</v>
      </c>
      <c r="C1038" s="69">
        <v>116.6</v>
      </c>
      <c r="D1038" s="69">
        <v>495.7</v>
      </c>
      <c r="E1038" s="69">
        <v>592.5</v>
      </c>
    </row>
    <row r="1039" spans="1:5" x14ac:dyDescent="0.35">
      <c r="A1039" s="68">
        <v>43042</v>
      </c>
      <c r="B1039" s="69">
        <v>1169.71</v>
      </c>
      <c r="C1039" s="69">
        <v>112.7</v>
      </c>
      <c r="D1039" s="69">
        <v>496.6</v>
      </c>
      <c r="E1039" s="69">
        <v>599.5</v>
      </c>
    </row>
    <row r="1040" spans="1:5" x14ac:dyDescent="0.35">
      <c r="A1040" s="68">
        <v>43041</v>
      </c>
      <c r="B1040" s="69">
        <v>1183.24</v>
      </c>
      <c r="C1040" s="69">
        <v>113.8</v>
      </c>
      <c r="D1040" s="69">
        <v>496.2</v>
      </c>
      <c r="E1040" s="69">
        <v>585</v>
      </c>
    </row>
    <row r="1041" spans="1:5" x14ac:dyDescent="0.35">
      <c r="A1041" s="68">
        <v>43040</v>
      </c>
      <c r="B1041" s="69">
        <v>1196.67</v>
      </c>
      <c r="C1041" s="69">
        <v>116.9</v>
      </c>
      <c r="D1041" s="69">
        <v>495.6</v>
      </c>
      <c r="E1041" s="69">
        <v>600.5</v>
      </c>
    </row>
    <row r="1042" spans="1:5" x14ac:dyDescent="0.35">
      <c r="A1042" s="68">
        <v>43039</v>
      </c>
      <c r="B1042" s="69">
        <v>1195.6099999999999</v>
      </c>
      <c r="C1042" s="69">
        <v>117.8</v>
      </c>
      <c r="D1042" s="69">
        <v>494</v>
      </c>
      <c r="E1042" s="69">
        <v>603</v>
      </c>
    </row>
    <row r="1043" spans="1:5" x14ac:dyDescent="0.35">
      <c r="A1043" s="68">
        <v>43038</v>
      </c>
      <c r="B1043" s="69">
        <v>1195.49</v>
      </c>
      <c r="C1043" s="69">
        <v>115.9</v>
      </c>
      <c r="D1043" s="69">
        <v>494.9</v>
      </c>
      <c r="E1043" s="69">
        <v>610</v>
      </c>
    </row>
    <row r="1044" spans="1:5" x14ac:dyDescent="0.35">
      <c r="A1044" s="68">
        <v>43035</v>
      </c>
      <c r="B1044" s="69">
        <v>1188.3800000000001</v>
      </c>
      <c r="C1044" s="69">
        <v>114.9</v>
      </c>
      <c r="D1044" s="69">
        <v>492.2</v>
      </c>
      <c r="E1044" s="69">
        <v>589.5</v>
      </c>
    </row>
    <row r="1045" spans="1:5" x14ac:dyDescent="0.35">
      <c r="A1045" s="68">
        <v>43034</v>
      </c>
      <c r="B1045" s="69">
        <v>1179.94</v>
      </c>
      <c r="C1045" s="69">
        <v>113.1</v>
      </c>
      <c r="D1045" s="69">
        <v>485.2</v>
      </c>
      <c r="E1045" s="69">
        <v>584.5</v>
      </c>
    </row>
    <row r="1046" spans="1:5" x14ac:dyDescent="0.35">
      <c r="A1046" s="68">
        <v>43033</v>
      </c>
      <c r="B1046" s="69">
        <v>1176.6500000000001</v>
      </c>
      <c r="C1046" s="69">
        <v>114.4</v>
      </c>
      <c r="D1046" s="69">
        <v>463.8</v>
      </c>
      <c r="E1046" s="69">
        <v>585</v>
      </c>
    </row>
    <row r="1047" spans="1:5" x14ac:dyDescent="0.35">
      <c r="A1047" s="68">
        <v>43032</v>
      </c>
      <c r="B1047" s="69">
        <v>1174.18</v>
      </c>
      <c r="C1047" s="69">
        <v>101.9</v>
      </c>
      <c r="D1047" s="69">
        <v>461.6</v>
      </c>
      <c r="E1047" s="69">
        <v>579</v>
      </c>
    </row>
    <row r="1048" spans="1:5" x14ac:dyDescent="0.35">
      <c r="A1048" s="68">
        <v>43031</v>
      </c>
      <c r="B1048" s="69">
        <v>1182.94</v>
      </c>
      <c r="C1048" s="69">
        <v>104.8</v>
      </c>
      <c r="D1048" s="69">
        <v>461.3</v>
      </c>
      <c r="E1048" s="69">
        <v>583</v>
      </c>
    </row>
    <row r="1049" spans="1:5" x14ac:dyDescent="0.35">
      <c r="A1049" s="68">
        <v>43028</v>
      </c>
      <c r="B1049" s="69">
        <v>1182.32</v>
      </c>
      <c r="C1049" s="69">
        <v>103.4</v>
      </c>
      <c r="D1049" s="69">
        <v>455.3</v>
      </c>
      <c r="E1049" s="69">
        <v>581</v>
      </c>
    </row>
    <row r="1050" spans="1:5" x14ac:dyDescent="0.35">
      <c r="A1050" s="68">
        <v>43027</v>
      </c>
      <c r="B1050" s="69">
        <v>1178.54</v>
      </c>
      <c r="C1050" s="69">
        <v>102.7</v>
      </c>
      <c r="D1050" s="69">
        <v>463.5</v>
      </c>
      <c r="E1050" s="69">
        <v>590.5</v>
      </c>
    </row>
    <row r="1051" spans="1:5" x14ac:dyDescent="0.35">
      <c r="A1051" s="68">
        <v>43026</v>
      </c>
      <c r="B1051" s="69">
        <v>1186.2</v>
      </c>
      <c r="C1051" s="69">
        <v>105.7</v>
      </c>
      <c r="D1051" s="69">
        <v>469.4</v>
      </c>
      <c r="E1051" s="69">
        <v>570</v>
      </c>
    </row>
    <row r="1052" spans="1:5" x14ac:dyDescent="0.35">
      <c r="A1052" s="68">
        <v>43025</v>
      </c>
      <c r="B1052" s="69">
        <v>1176.1099999999999</v>
      </c>
      <c r="C1052" s="69">
        <v>106.2</v>
      </c>
      <c r="D1052" s="69">
        <v>464.7</v>
      </c>
      <c r="E1052" s="69">
        <v>576</v>
      </c>
    </row>
    <row r="1053" spans="1:5" x14ac:dyDescent="0.35">
      <c r="A1053" s="68">
        <v>43024</v>
      </c>
      <c r="B1053" s="69">
        <v>1182.08</v>
      </c>
      <c r="C1053" s="69">
        <v>106</v>
      </c>
      <c r="D1053" s="69">
        <v>462.8</v>
      </c>
      <c r="E1053" s="69">
        <v>581.5</v>
      </c>
    </row>
    <row r="1054" spans="1:5" x14ac:dyDescent="0.35">
      <c r="A1054" s="68">
        <v>43021</v>
      </c>
      <c r="B1054" s="69">
        <v>1179.3800000000001</v>
      </c>
      <c r="C1054" s="69">
        <v>107.8</v>
      </c>
      <c r="D1054" s="69">
        <v>468.4</v>
      </c>
      <c r="E1054" s="69">
        <v>593</v>
      </c>
    </row>
    <row r="1055" spans="1:5" x14ac:dyDescent="0.35">
      <c r="A1055" s="68">
        <v>43020</v>
      </c>
      <c r="B1055" s="69">
        <v>1190.82</v>
      </c>
      <c r="C1055" s="69">
        <v>106</v>
      </c>
      <c r="D1055" s="69">
        <v>469</v>
      </c>
      <c r="E1055" s="69">
        <v>616</v>
      </c>
    </row>
    <row r="1056" spans="1:5" x14ac:dyDescent="0.35">
      <c r="A1056" s="68">
        <v>43019</v>
      </c>
      <c r="B1056" s="69">
        <v>1192.8499999999999</v>
      </c>
      <c r="C1056" s="69">
        <v>107.2</v>
      </c>
      <c r="D1056" s="69">
        <v>469.2</v>
      </c>
      <c r="E1056" s="69">
        <v>629</v>
      </c>
    </row>
    <row r="1057" spans="1:5" x14ac:dyDescent="0.35">
      <c r="A1057" s="68">
        <v>43018</v>
      </c>
      <c r="B1057" s="69">
        <v>1185.75</v>
      </c>
      <c r="C1057" s="69">
        <v>107.9</v>
      </c>
      <c r="D1057" s="69">
        <v>466.5</v>
      </c>
      <c r="E1057" s="69">
        <v>625</v>
      </c>
    </row>
    <row r="1058" spans="1:5" x14ac:dyDescent="0.35">
      <c r="A1058" s="68">
        <v>43017</v>
      </c>
      <c r="B1058" s="69">
        <v>1183.27</v>
      </c>
      <c r="C1058" s="69">
        <v>109.1</v>
      </c>
      <c r="D1058" s="69">
        <v>462.4</v>
      </c>
      <c r="E1058" s="69">
        <v>619.5</v>
      </c>
    </row>
    <row r="1059" spans="1:5" x14ac:dyDescent="0.35">
      <c r="A1059" s="68">
        <v>43014</v>
      </c>
      <c r="B1059" s="69">
        <v>1182.02</v>
      </c>
      <c r="C1059" s="69">
        <v>112</v>
      </c>
      <c r="D1059" s="69">
        <v>460.5</v>
      </c>
      <c r="E1059" s="69">
        <v>616</v>
      </c>
    </row>
    <row r="1060" spans="1:5" x14ac:dyDescent="0.35">
      <c r="A1060" s="68">
        <v>43013</v>
      </c>
      <c r="B1060" s="69">
        <v>1187.6099999999999</v>
      </c>
      <c r="C1060" s="69">
        <v>109.3</v>
      </c>
      <c r="D1060" s="69">
        <v>473.4</v>
      </c>
      <c r="E1060" s="69">
        <v>617</v>
      </c>
    </row>
    <row r="1061" spans="1:5" x14ac:dyDescent="0.35">
      <c r="A1061" s="68">
        <v>43012</v>
      </c>
      <c r="B1061" s="69">
        <v>1187.3499999999999</v>
      </c>
      <c r="C1061" s="69">
        <v>110.9</v>
      </c>
      <c r="D1061" s="69">
        <v>479.5</v>
      </c>
      <c r="E1061" s="69">
        <v>616</v>
      </c>
    </row>
    <row r="1062" spans="1:5" x14ac:dyDescent="0.35">
      <c r="A1062" s="68">
        <v>43011</v>
      </c>
      <c r="B1062" s="69">
        <v>1184.51</v>
      </c>
      <c r="C1062" s="69">
        <v>97.12</v>
      </c>
      <c r="D1062" s="69">
        <v>485</v>
      </c>
      <c r="E1062" s="69">
        <v>615</v>
      </c>
    </row>
    <row r="1063" spans="1:5" x14ac:dyDescent="0.35">
      <c r="A1063" s="68">
        <v>43010</v>
      </c>
      <c r="B1063" s="69">
        <v>1185.1400000000001</v>
      </c>
      <c r="C1063" s="69">
        <v>96.4</v>
      </c>
      <c r="D1063" s="69">
        <v>482.7</v>
      </c>
      <c r="E1063" s="69">
        <v>624.5</v>
      </c>
    </row>
    <row r="1064" spans="1:5" x14ac:dyDescent="0.35">
      <c r="A1064" s="68">
        <v>43007</v>
      </c>
      <c r="B1064" s="69">
        <v>1173.99</v>
      </c>
      <c r="C1064" s="69">
        <v>97.44</v>
      </c>
      <c r="D1064" s="69">
        <v>476.3</v>
      </c>
      <c r="E1064" s="69">
        <v>621.5</v>
      </c>
    </row>
    <row r="1065" spans="1:5" x14ac:dyDescent="0.35">
      <c r="A1065" s="68">
        <v>43006</v>
      </c>
      <c r="B1065" s="69">
        <v>1176.92</v>
      </c>
      <c r="C1065" s="69">
        <v>95.5</v>
      </c>
      <c r="D1065" s="69">
        <v>478.2</v>
      </c>
      <c r="E1065" s="69">
        <v>614.5</v>
      </c>
    </row>
    <row r="1066" spans="1:5" x14ac:dyDescent="0.35">
      <c r="A1066" s="68">
        <v>43005</v>
      </c>
      <c r="B1066" s="69">
        <v>1169.3</v>
      </c>
      <c r="C1066" s="69">
        <v>94</v>
      </c>
      <c r="D1066" s="69">
        <v>467.7</v>
      </c>
      <c r="E1066" s="69">
        <v>618.5</v>
      </c>
    </row>
    <row r="1067" spans="1:5" x14ac:dyDescent="0.35">
      <c r="A1067" s="68">
        <v>43004</v>
      </c>
      <c r="B1067" s="69">
        <v>1166.52</v>
      </c>
      <c r="C1067" s="69">
        <v>95.38</v>
      </c>
      <c r="D1067" s="69">
        <v>464.9</v>
      </c>
      <c r="E1067" s="69">
        <v>603.5</v>
      </c>
    </row>
    <row r="1068" spans="1:5" x14ac:dyDescent="0.35">
      <c r="A1068" s="68">
        <v>43003</v>
      </c>
      <c r="B1068" s="69">
        <v>1177.43</v>
      </c>
      <c r="C1068" s="69">
        <v>97.3</v>
      </c>
      <c r="D1068" s="69">
        <v>464.9</v>
      </c>
      <c r="E1068" s="69">
        <v>643.5</v>
      </c>
    </row>
    <row r="1069" spans="1:5" x14ac:dyDescent="0.35">
      <c r="A1069" s="68">
        <v>43000</v>
      </c>
      <c r="B1069" s="69">
        <v>1168.92</v>
      </c>
      <c r="C1069" s="69">
        <v>94.8</v>
      </c>
      <c r="D1069" s="69">
        <v>463.8</v>
      </c>
      <c r="E1069" s="69">
        <v>638</v>
      </c>
    </row>
    <row r="1070" spans="1:5" x14ac:dyDescent="0.35">
      <c r="A1070" s="68">
        <v>42999</v>
      </c>
      <c r="B1070" s="69">
        <v>1166.67</v>
      </c>
      <c r="C1070" s="69">
        <v>93.62</v>
      </c>
      <c r="D1070" s="69">
        <v>460.8</v>
      </c>
      <c r="E1070" s="69">
        <v>624</v>
      </c>
    </row>
    <row r="1071" spans="1:5" x14ac:dyDescent="0.35">
      <c r="A1071" s="68">
        <v>42998</v>
      </c>
      <c r="B1071" s="69">
        <v>1164.74</v>
      </c>
      <c r="C1071" s="69">
        <v>92.94</v>
      </c>
      <c r="D1071" s="69">
        <v>464</v>
      </c>
      <c r="E1071" s="69">
        <v>631</v>
      </c>
    </row>
    <row r="1072" spans="1:5" x14ac:dyDescent="0.35">
      <c r="A1072" s="68">
        <v>42997</v>
      </c>
      <c r="B1072" s="69">
        <v>1160.43</v>
      </c>
      <c r="C1072" s="69">
        <v>93.9</v>
      </c>
      <c r="D1072" s="69">
        <v>458.1</v>
      </c>
      <c r="E1072" s="69">
        <v>621</v>
      </c>
    </row>
    <row r="1073" spans="1:5" x14ac:dyDescent="0.35">
      <c r="A1073" s="68">
        <v>42996</v>
      </c>
      <c r="B1073" s="69">
        <v>1158.3499999999999</v>
      </c>
      <c r="C1073" s="69">
        <v>94.24</v>
      </c>
      <c r="D1073" s="69">
        <v>456.1</v>
      </c>
      <c r="E1073" s="69">
        <v>633</v>
      </c>
    </row>
    <row r="1074" spans="1:5" x14ac:dyDescent="0.35">
      <c r="A1074" s="68">
        <v>42993</v>
      </c>
      <c r="B1074" s="69">
        <v>1149.18</v>
      </c>
      <c r="C1074" s="69">
        <v>95.3</v>
      </c>
      <c r="D1074" s="69">
        <v>455.4</v>
      </c>
      <c r="E1074" s="69">
        <v>635</v>
      </c>
    </row>
    <row r="1075" spans="1:5" x14ac:dyDescent="0.35">
      <c r="A1075" s="68">
        <v>42992</v>
      </c>
      <c r="B1075" s="69">
        <v>1171.82</v>
      </c>
      <c r="C1075" s="69">
        <v>97.7</v>
      </c>
      <c r="D1075" s="69">
        <v>461.5</v>
      </c>
      <c r="E1075" s="69">
        <v>637</v>
      </c>
    </row>
    <row r="1076" spans="1:5" x14ac:dyDescent="0.35">
      <c r="A1076" s="68">
        <v>42991</v>
      </c>
      <c r="B1076" s="69">
        <v>1170.83</v>
      </c>
      <c r="C1076" s="69">
        <v>95</v>
      </c>
      <c r="D1076" s="69">
        <v>463</v>
      </c>
      <c r="E1076" s="69">
        <v>636.5</v>
      </c>
    </row>
    <row r="1077" spans="1:5" x14ac:dyDescent="0.35">
      <c r="A1077" s="68">
        <v>42990</v>
      </c>
      <c r="B1077" s="69">
        <v>1173.52</v>
      </c>
      <c r="C1077" s="69">
        <v>93.8</v>
      </c>
      <c r="D1077" s="69">
        <v>459.5</v>
      </c>
      <c r="E1077" s="69">
        <v>639</v>
      </c>
    </row>
    <row r="1078" spans="1:5" x14ac:dyDescent="0.35">
      <c r="A1078" s="68">
        <v>42989</v>
      </c>
      <c r="B1078" s="69">
        <v>1173.92</v>
      </c>
      <c r="C1078" s="69">
        <v>90.18</v>
      </c>
      <c r="D1078" s="69">
        <v>458.6</v>
      </c>
      <c r="E1078" s="69">
        <v>640</v>
      </c>
    </row>
    <row r="1079" spans="1:5" x14ac:dyDescent="0.35">
      <c r="A1079" s="68">
        <v>42986</v>
      </c>
      <c r="B1079" s="69">
        <v>1164.25</v>
      </c>
      <c r="C1079" s="69">
        <v>90.3</v>
      </c>
      <c r="D1079" s="69">
        <v>457</v>
      </c>
      <c r="E1079" s="69">
        <v>638</v>
      </c>
    </row>
    <row r="1080" spans="1:5" x14ac:dyDescent="0.35">
      <c r="A1080" s="68">
        <v>42985</v>
      </c>
      <c r="B1080" s="69">
        <v>1164.6300000000001</v>
      </c>
      <c r="C1080" s="69">
        <v>90.84</v>
      </c>
      <c r="D1080" s="69">
        <v>447.9</v>
      </c>
      <c r="E1080" s="69">
        <v>643</v>
      </c>
    </row>
    <row r="1081" spans="1:5" x14ac:dyDescent="0.35">
      <c r="A1081" s="68">
        <v>42984</v>
      </c>
      <c r="B1081" s="69">
        <v>1157.82</v>
      </c>
      <c r="C1081" s="69">
        <v>90.9</v>
      </c>
      <c r="D1081" s="69">
        <v>443.8</v>
      </c>
      <c r="E1081" s="69">
        <v>633.5</v>
      </c>
    </row>
    <row r="1082" spans="1:5" x14ac:dyDescent="0.35">
      <c r="A1082" s="68">
        <v>42983</v>
      </c>
      <c r="B1082" s="69">
        <v>1166.9100000000001</v>
      </c>
      <c r="C1082" s="69">
        <v>91.1</v>
      </c>
      <c r="D1082" s="69">
        <v>446</v>
      </c>
      <c r="E1082" s="69">
        <v>643.5</v>
      </c>
    </row>
    <row r="1083" spans="1:5" x14ac:dyDescent="0.35">
      <c r="A1083" s="68">
        <v>42982</v>
      </c>
      <c r="B1083" s="69">
        <v>1174.8599999999999</v>
      </c>
      <c r="C1083" s="69">
        <v>91.48</v>
      </c>
      <c r="D1083" s="69">
        <v>446.3</v>
      </c>
      <c r="E1083" s="69">
        <v>654</v>
      </c>
    </row>
    <row r="1084" spans="1:5" x14ac:dyDescent="0.35">
      <c r="A1084" s="68">
        <v>42979</v>
      </c>
      <c r="B1084" s="69">
        <v>1181.04</v>
      </c>
      <c r="C1084" s="69">
        <v>90.36</v>
      </c>
      <c r="D1084" s="69">
        <v>446.9</v>
      </c>
      <c r="E1084" s="69">
        <v>670</v>
      </c>
    </row>
    <row r="1085" spans="1:5" x14ac:dyDescent="0.35">
      <c r="A1085" s="68">
        <v>42978</v>
      </c>
      <c r="B1085" s="69">
        <v>1174.72</v>
      </c>
      <c r="C1085" s="69">
        <v>89.82</v>
      </c>
      <c r="D1085" s="69">
        <v>443</v>
      </c>
      <c r="E1085" s="69">
        <v>664</v>
      </c>
    </row>
    <row r="1086" spans="1:5" x14ac:dyDescent="0.35">
      <c r="A1086" s="68">
        <v>42977</v>
      </c>
      <c r="B1086" s="69">
        <v>1161.94</v>
      </c>
      <c r="C1086" s="69">
        <v>89.74</v>
      </c>
      <c r="D1086" s="69">
        <v>435.4</v>
      </c>
      <c r="E1086" s="69">
        <v>648.5</v>
      </c>
    </row>
    <row r="1087" spans="1:5" x14ac:dyDescent="0.35">
      <c r="A1087" s="68">
        <v>42976</v>
      </c>
      <c r="B1087" s="69">
        <v>1155.54</v>
      </c>
      <c r="C1087" s="69">
        <v>90</v>
      </c>
      <c r="D1087" s="69">
        <v>432.4</v>
      </c>
      <c r="E1087" s="69">
        <v>648.5</v>
      </c>
    </row>
    <row r="1088" spans="1:5" x14ac:dyDescent="0.35">
      <c r="A1088" s="68">
        <v>42975</v>
      </c>
      <c r="B1088" s="69">
        <v>1166.47</v>
      </c>
      <c r="C1088" s="69">
        <v>90.68</v>
      </c>
      <c r="D1088" s="69">
        <v>437.2</v>
      </c>
      <c r="E1088" s="69">
        <v>661</v>
      </c>
    </row>
    <row r="1089" spans="1:5" x14ac:dyDescent="0.35">
      <c r="A1089" s="68">
        <v>42972</v>
      </c>
      <c r="B1089" s="69">
        <v>1168.22</v>
      </c>
      <c r="C1089" s="69">
        <v>90.2</v>
      </c>
      <c r="D1089" s="69">
        <v>437.3</v>
      </c>
      <c r="E1089" s="69">
        <v>652</v>
      </c>
    </row>
    <row r="1090" spans="1:5" x14ac:dyDescent="0.35">
      <c r="A1090" s="68">
        <v>42971</v>
      </c>
      <c r="B1090" s="69">
        <v>1170.94</v>
      </c>
      <c r="C1090" s="69">
        <v>93.12</v>
      </c>
      <c r="D1090" s="69">
        <v>438.8</v>
      </c>
      <c r="E1090" s="69">
        <v>650</v>
      </c>
    </row>
    <row r="1091" spans="1:5" x14ac:dyDescent="0.35">
      <c r="A1091" s="68">
        <v>42970</v>
      </c>
      <c r="B1091" s="69">
        <v>1159.56</v>
      </c>
      <c r="C1091" s="69">
        <v>93.94</v>
      </c>
      <c r="D1091" s="69">
        <v>437.3</v>
      </c>
      <c r="E1091" s="69">
        <v>630</v>
      </c>
    </row>
    <row r="1092" spans="1:5" x14ac:dyDescent="0.35">
      <c r="A1092" s="68">
        <v>42969</v>
      </c>
      <c r="B1092" s="69">
        <v>1167.26</v>
      </c>
      <c r="C1092" s="69">
        <v>86</v>
      </c>
      <c r="D1092" s="69">
        <v>439.8</v>
      </c>
      <c r="E1092" s="69">
        <v>633.5</v>
      </c>
    </row>
    <row r="1093" spans="1:5" x14ac:dyDescent="0.35">
      <c r="A1093" s="68">
        <v>42968</v>
      </c>
      <c r="B1093" s="69">
        <v>1152.5</v>
      </c>
      <c r="C1093" s="69">
        <v>83.2</v>
      </c>
      <c r="D1093" s="69">
        <v>437.1</v>
      </c>
      <c r="E1093" s="69">
        <v>612</v>
      </c>
    </row>
    <row r="1094" spans="1:5" x14ac:dyDescent="0.35">
      <c r="A1094" s="68">
        <v>42965</v>
      </c>
      <c r="B1094" s="69">
        <v>1150.31</v>
      </c>
      <c r="C1094" s="69">
        <v>83.24</v>
      </c>
      <c r="D1094" s="69">
        <v>438.6</v>
      </c>
      <c r="E1094" s="69">
        <v>620.5</v>
      </c>
    </row>
    <row r="1095" spans="1:5" x14ac:dyDescent="0.35">
      <c r="A1095" s="68">
        <v>42964</v>
      </c>
      <c r="B1095" s="69">
        <v>1152.67</v>
      </c>
      <c r="C1095" s="69">
        <v>83.4</v>
      </c>
      <c r="D1095" s="69">
        <v>439.4</v>
      </c>
      <c r="E1095" s="69">
        <v>625.5</v>
      </c>
    </row>
    <row r="1096" spans="1:5" x14ac:dyDescent="0.35">
      <c r="A1096" s="68">
        <v>42963</v>
      </c>
      <c r="B1096" s="69">
        <v>1165.2</v>
      </c>
      <c r="C1096" s="69">
        <v>80.62</v>
      </c>
      <c r="D1096" s="69">
        <v>441.1</v>
      </c>
      <c r="E1096" s="69">
        <v>632</v>
      </c>
    </row>
    <row r="1097" spans="1:5" x14ac:dyDescent="0.35">
      <c r="A1097" s="68">
        <v>42962</v>
      </c>
      <c r="B1097" s="69">
        <v>1165.21</v>
      </c>
      <c r="C1097" s="69">
        <v>80.72</v>
      </c>
      <c r="D1097" s="69">
        <v>439.4</v>
      </c>
      <c r="E1097" s="69">
        <v>636.5</v>
      </c>
    </row>
    <row r="1098" spans="1:5" x14ac:dyDescent="0.35">
      <c r="A1098" s="68">
        <v>42961</v>
      </c>
      <c r="B1098" s="69">
        <v>1167.06</v>
      </c>
      <c r="C1098" s="69">
        <v>81.02</v>
      </c>
      <c r="D1098" s="69">
        <v>439.3</v>
      </c>
      <c r="E1098" s="69">
        <v>660</v>
      </c>
    </row>
    <row r="1099" spans="1:5" x14ac:dyDescent="0.35">
      <c r="A1099" s="68">
        <v>42958</v>
      </c>
      <c r="B1099" s="69">
        <v>1162.46</v>
      </c>
      <c r="C1099" s="69">
        <v>78.72</v>
      </c>
      <c r="D1099" s="69">
        <v>435.1</v>
      </c>
      <c r="E1099" s="69">
        <v>686.5</v>
      </c>
    </row>
    <row r="1100" spans="1:5" x14ac:dyDescent="0.35">
      <c r="A1100" s="68">
        <v>42957</v>
      </c>
      <c r="B1100" s="69">
        <v>1159.95</v>
      </c>
      <c r="C1100" s="69">
        <v>79.88</v>
      </c>
      <c r="D1100" s="69">
        <v>438.6</v>
      </c>
      <c r="E1100" s="69">
        <v>689</v>
      </c>
    </row>
    <row r="1101" spans="1:5" x14ac:dyDescent="0.35">
      <c r="A1101" s="68">
        <v>42956</v>
      </c>
      <c r="B1101" s="69">
        <v>1170.27</v>
      </c>
      <c r="C1101" s="69">
        <v>80.400000000000006</v>
      </c>
      <c r="D1101" s="69">
        <v>442</v>
      </c>
      <c r="E1101" s="69">
        <v>672</v>
      </c>
    </row>
    <row r="1102" spans="1:5" x14ac:dyDescent="0.35">
      <c r="A1102" s="68">
        <v>42955</v>
      </c>
      <c r="B1102" s="69">
        <v>1161.08</v>
      </c>
      <c r="C1102" s="69">
        <v>82.8</v>
      </c>
      <c r="D1102" s="69">
        <v>445.6</v>
      </c>
      <c r="E1102" s="69">
        <v>649.5</v>
      </c>
    </row>
    <row r="1103" spans="1:5" x14ac:dyDescent="0.35">
      <c r="A1103" s="68">
        <v>42954</v>
      </c>
      <c r="B1103" s="69">
        <v>1170.2</v>
      </c>
      <c r="C1103" s="69">
        <v>82.78</v>
      </c>
      <c r="D1103" s="69">
        <v>444.9</v>
      </c>
      <c r="E1103" s="69">
        <v>752.5</v>
      </c>
    </row>
    <row r="1104" spans="1:5" x14ac:dyDescent="0.35">
      <c r="A1104" s="68">
        <v>42951</v>
      </c>
      <c r="B1104" s="69">
        <v>1169.53</v>
      </c>
      <c r="C1104" s="69">
        <v>81.8</v>
      </c>
      <c r="D1104" s="69">
        <v>443.8</v>
      </c>
      <c r="E1104" s="69">
        <v>752.5</v>
      </c>
    </row>
    <row r="1105" spans="1:5" x14ac:dyDescent="0.35">
      <c r="A1105" s="68">
        <v>42950</v>
      </c>
      <c r="B1105" s="69">
        <v>1159.8800000000001</v>
      </c>
      <c r="C1105" s="69">
        <v>80.78</v>
      </c>
      <c r="D1105" s="69">
        <v>431</v>
      </c>
      <c r="E1105" s="69">
        <v>721.5</v>
      </c>
    </row>
    <row r="1106" spans="1:5" x14ac:dyDescent="0.35">
      <c r="A1106" s="68">
        <v>42949</v>
      </c>
      <c r="B1106" s="69">
        <v>1164.98</v>
      </c>
      <c r="C1106" s="69">
        <v>80.8</v>
      </c>
      <c r="D1106" s="69">
        <v>427.5</v>
      </c>
      <c r="E1106" s="69">
        <v>728.5</v>
      </c>
    </row>
    <row r="1107" spans="1:5" x14ac:dyDescent="0.35">
      <c r="A1107" s="68">
        <v>42948</v>
      </c>
      <c r="B1107" s="69">
        <v>1169.8800000000001</v>
      </c>
      <c r="C1107" s="69">
        <v>79.98</v>
      </c>
      <c r="D1107" s="69">
        <v>415.2</v>
      </c>
      <c r="E1107" s="69">
        <v>729.5</v>
      </c>
    </row>
    <row r="1108" spans="1:5" x14ac:dyDescent="0.35">
      <c r="A1108" s="68">
        <v>42947</v>
      </c>
      <c r="B1108" s="69">
        <v>1168.6600000000001</v>
      </c>
      <c r="C1108" s="69">
        <v>81.900000000000006</v>
      </c>
      <c r="D1108" s="69">
        <v>405.6</v>
      </c>
      <c r="E1108" s="69">
        <v>723</v>
      </c>
    </row>
    <row r="1109" spans="1:5" x14ac:dyDescent="0.35">
      <c r="A1109" s="68">
        <v>42944</v>
      </c>
      <c r="B1109" s="69">
        <v>1164.72</v>
      </c>
      <c r="C1109" s="69">
        <v>79.400000000000006</v>
      </c>
      <c r="D1109" s="69">
        <v>403</v>
      </c>
      <c r="E1109" s="69">
        <v>724.5</v>
      </c>
    </row>
    <row r="1110" spans="1:5" x14ac:dyDescent="0.35">
      <c r="A1110" s="68">
        <v>42943</v>
      </c>
      <c r="B1110" s="69">
        <v>1170.5899999999999</v>
      </c>
      <c r="C1110" s="69">
        <v>81.7</v>
      </c>
      <c r="D1110" s="69">
        <v>405.2</v>
      </c>
      <c r="E1110" s="69">
        <v>719.5</v>
      </c>
    </row>
    <row r="1111" spans="1:5" x14ac:dyDescent="0.35">
      <c r="A1111" s="68">
        <v>42942</v>
      </c>
      <c r="B1111" s="69">
        <v>1167.3399999999999</v>
      </c>
      <c r="C1111" s="69">
        <v>80.400000000000006</v>
      </c>
      <c r="D1111" s="69">
        <v>401.9</v>
      </c>
      <c r="E1111" s="69">
        <v>714</v>
      </c>
    </row>
    <row r="1112" spans="1:5" x14ac:dyDescent="0.35">
      <c r="A1112" s="68">
        <v>42941</v>
      </c>
      <c r="B1112" s="69">
        <v>1161.72</v>
      </c>
      <c r="C1112" s="69">
        <v>80.8</v>
      </c>
      <c r="D1112" s="69">
        <v>398</v>
      </c>
      <c r="E1112" s="69">
        <v>708</v>
      </c>
    </row>
    <row r="1113" spans="1:5" x14ac:dyDescent="0.35">
      <c r="A1113" s="68">
        <v>42940</v>
      </c>
      <c r="B1113" s="69">
        <v>1154.1400000000001</v>
      </c>
      <c r="C1113" s="69">
        <v>80.739999999999995</v>
      </c>
      <c r="D1113" s="69">
        <v>402.3</v>
      </c>
      <c r="E1113" s="69">
        <v>689</v>
      </c>
    </row>
    <row r="1114" spans="1:5" x14ac:dyDescent="0.35">
      <c r="A1114" s="68">
        <v>42937</v>
      </c>
      <c r="B1114" s="69">
        <v>1166.74</v>
      </c>
      <c r="C1114" s="69">
        <v>82.28</v>
      </c>
      <c r="D1114" s="69">
        <v>404.5</v>
      </c>
      <c r="E1114" s="69">
        <v>698</v>
      </c>
    </row>
    <row r="1115" spans="1:5" x14ac:dyDescent="0.35">
      <c r="A1115" s="68">
        <v>42936</v>
      </c>
      <c r="B1115" s="69">
        <v>1175.26</v>
      </c>
      <c r="C1115" s="69">
        <v>82.08</v>
      </c>
      <c r="D1115" s="69">
        <v>411.4</v>
      </c>
      <c r="E1115" s="69">
        <v>708</v>
      </c>
    </row>
    <row r="1116" spans="1:5" x14ac:dyDescent="0.35">
      <c r="A1116" s="68">
        <v>42935</v>
      </c>
      <c r="B1116" s="69">
        <v>1175.97</v>
      </c>
      <c r="C1116" s="69">
        <v>84.14</v>
      </c>
      <c r="D1116" s="69">
        <v>421.1</v>
      </c>
      <c r="E1116" s="69">
        <v>661</v>
      </c>
    </row>
    <row r="1117" spans="1:5" x14ac:dyDescent="0.35">
      <c r="A1117" s="68">
        <v>42934</v>
      </c>
      <c r="B1117" s="69">
        <v>1174.9100000000001</v>
      </c>
      <c r="C1117" s="69">
        <v>83.62</v>
      </c>
      <c r="D1117" s="69">
        <v>418</v>
      </c>
      <c r="E1117" s="69">
        <v>655.5</v>
      </c>
    </row>
    <row r="1118" spans="1:5" x14ac:dyDescent="0.35">
      <c r="A1118" s="68">
        <v>42933</v>
      </c>
      <c r="B1118" s="69">
        <v>1177.72</v>
      </c>
      <c r="C1118" s="69">
        <v>81.72</v>
      </c>
      <c r="D1118" s="69">
        <v>416.5</v>
      </c>
      <c r="E1118" s="69">
        <v>660</v>
      </c>
    </row>
    <row r="1119" spans="1:5" x14ac:dyDescent="0.35">
      <c r="A1119" s="68">
        <v>42930</v>
      </c>
      <c r="B1119" s="69">
        <v>1172.01</v>
      </c>
      <c r="C1119" s="69">
        <v>81.8</v>
      </c>
      <c r="D1119" s="69">
        <v>414.4</v>
      </c>
      <c r="E1119" s="69">
        <v>651</v>
      </c>
    </row>
    <row r="1120" spans="1:5" x14ac:dyDescent="0.35">
      <c r="A1120" s="68">
        <v>42929</v>
      </c>
      <c r="B1120" s="69">
        <v>1166.01</v>
      </c>
      <c r="C1120" s="69">
        <v>82.46</v>
      </c>
      <c r="D1120" s="69">
        <v>400.3</v>
      </c>
      <c r="E1120" s="69">
        <v>666.5</v>
      </c>
    </row>
    <row r="1121" spans="1:5" x14ac:dyDescent="0.35">
      <c r="A1121" s="68">
        <v>42928</v>
      </c>
      <c r="B1121" s="69">
        <v>1166.3399999999999</v>
      </c>
      <c r="C1121" s="69">
        <v>82.78</v>
      </c>
      <c r="D1121" s="69">
        <v>402</v>
      </c>
      <c r="E1121" s="69">
        <v>658</v>
      </c>
    </row>
    <row r="1122" spans="1:5" x14ac:dyDescent="0.35">
      <c r="A1122" s="68">
        <v>42927</v>
      </c>
      <c r="B1122" s="69">
        <v>1155.5999999999999</v>
      </c>
      <c r="C1122" s="69">
        <v>80.540000000000006</v>
      </c>
      <c r="D1122" s="69">
        <v>396.5</v>
      </c>
      <c r="E1122" s="69">
        <v>667.5</v>
      </c>
    </row>
    <row r="1123" spans="1:5" x14ac:dyDescent="0.35">
      <c r="A1123" s="68">
        <v>42926</v>
      </c>
      <c r="B1123" s="69">
        <v>1158.68</v>
      </c>
      <c r="C1123" s="69">
        <v>81.42</v>
      </c>
      <c r="D1123" s="69">
        <v>396.3</v>
      </c>
      <c r="E1123" s="69">
        <v>658.5</v>
      </c>
    </row>
    <row r="1124" spans="1:5" x14ac:dyDescent="0.35">
      <c r="A1124" s="68">
        <v>42923</v>
      </c>
      <c r="B1124" s="69">
        <v>1151</v>
      </c>
      <c r="C1124" s="69">
        <v>82.14</v>
      </c>
      <c r="D1124" s="69">
        <v>393.9</v>
      </c>
      <c r="E1124" s="69">
        <v>676.5</v>
      </c>
    </row>
    <row r="1125" spans="1:5" x14ac:dyDescent="0.35">
      <c r="A1125" s="68">
        <v>42922</v>
      </c>
      <c r="B1125" s="69">
        <v>1149.6300000000001</v>
      </c>
      <c r="C1125" s="69">
        <v>82.62</v>
      </c>
      <c r="D1125" s="69">
        <v>394</v>
      </c>
      <c r="E1125" s="69">
        <v>654.5</v>
      </c>
    </row>
    <row r="1126" spans="1:5" x14ac:dyDescent="0.35">
      <c r="A1126" s="68">
        <v>42921</v>
      </c>
      <c r="B1126" s="69">
        <v>1158.92</v>
      </c>
      <c r="C1126" s="69">
        <v>84.86</v>
      </c>
      <c r="D1126" s="69">
        <v>398.4</v>
      </c>
      <c r="E1126" s="69">
        <v>662.5</v>
      </c>
    </row>
    <row r="1127" spans="1:5" x14ac:dyDescent="0.35">
      <c r="A1127" s="68">
        <v>42920</v>
      </c>
      <c r="B1127" s="69">
        <v>1153.0899999999999</v>
      </c>
      <c r="C1127" s="69">
        <v>83.48</v>
      </c>
      <c r="D1127" s="69">
        <v>398</v>
      </c>
      <c r="E1127" s="69">
        <v>645</v>
      </c>
    </row>
    <row r="1128" spans="1:5" x14ac:dyDescent="0.35">
      <c r="A1128" s="68">
        <v>42919</v>
      </c>
      <c r="B1128" s="69">
        <v>1156.1600000000001</v>
      </c>
      <c r="C1128" s="69">
        <v>84.2</v>
      </c>
      <c r="D1128" s="69">
        <v>400.2</v>
      </c>
      <c r="E1128" s="69">
        <v>643.5</v>
      </c>
    </row>
    <row r="1129" spans="1:5" x14ac:dyDescent="0.35">
      <c r="A1129" s="68">
        <v>42916</v>
      </c>
      <c r="B1129" s="69">
        <v>1143.24</v>
      </c>
      <c r="C1129" s="69">
        <v>84</v>
      </c>
      <c r="D1129" s="69">
        <v>400</v>
      </c>
      <c r="E1129" s="69">
        <v>607.5</v>
      </c>
    </row>
    <row r="1130" spans="1:5" x14ac:dyDescent="0.35">
      <c r="A1130" s="68">
        <v>42915</v>
      </c>
      <c r="B1130" s="69">
        <v>1136</v>
      </c>
      <c r="C1130" s="69">
        <v>83.48</v>
      </c>
      <c r="D1130" s="69">
        <v>396</v>
      </c>
      <c r="E1130" s="69">
        <v>604.5</v>
      </c>
    </row>
    <row r="1131" spans="1:5" x14ac:dyDescent="0.35">
      <c r="A1131" s="68">
        <v>42914</v>
      </c>
      <c r="B1131" s="69">
        <v>1149.32</v>
      </c>
      <c r="C1131" s="69">
        <v>84.2</v>
      </c>
      <c r="D1131" s="69">
        <v>404.4</v>
      </c>
      <c r="E1131" s="69">
        <v>622</v>
      </c>
    </row>
    <row r="1132" spans="1:5" x14ac:dyDescent="0.35">
      <c r="A1132" s="68">
        <v>42913</v>
      </c>
      <c r="B1132" s="69">
        <v>1151.68</v>
      </c>
      <c r="C1132" s="69">
        <v>86.68</v>
      </c>
      <c r="D1132" s="69">
        <v>403.9</v>
      </c>
      <c r="E1132" s="69">
        <v>619</v>
      </c>
    </row>
    <row r="1133" spans="1:5" x14ac:dyDescent="0.35">
      <c r="A1133" s="68">
        <v>42912</v>
      </c>
      <c r="B1133" s="69">
        <v>1165.3800000000001</v>
      </c>
      <c r="C1133" s="69">
        <v>88.5</v>
      </c>
      <c r="D1133" s="69">
        <v>404.4</v>
      </c>
      <c r="E1133" s="69">
        <v>629</v>
      </c>
    </row>
    <row r="1134" spans="1:5" x14ac:dyDescent="0.35">
      <c r="A1134" s="68">
        <v>42909</v>
      </c>
      <c r="B1134" s="69">
        <v>1165.5899999999999</v>
      </c>
      <c r="C1134" s="69">
        <v>90.36</v>
      </c>
      <c r="D1134" s="69">
        <v>404.9</v>
      </c>
      <c r="E1134" s="69">
        <v>627.5</v>
      </c>
    </row>
    <row r="1135" spans="1:5" x14ac:dyDescent="0.35">
      <c r="A1135" s="68">
        <v>42908</v>
      </c>
      <c r="B1135" s="69">
        <v>1166.96</v>
      </c>
      <c r="C1135" s="69">
        <v>89.5</v>
      </c>
      <c r="D1135" s="69">
        <v>404</v>
      </c>
      <c r="E1135" s="69">
        <v>630</v>
      </c>
    </row>
    <row r="1136" spans="1:5" x14ac:dyDescent="0.35">
      <c r="A1136" s="68">
        <v>42907</v>
      </c>
      <c r="B1136" s="69">
        <v>1169.76</v>
      </c>
      <c r="C1136" s="69">
        <v>89.4</v>
      </c>
      <c r="D1136" s="69">
        <v>406.7</v>
      </c>
      <c r="E1136" s="69">
        <v>638</v>
      </c>
    </row>
    <row r="1137" spans="1:5" x14ac:dyDescent="0.35">
      <c r="A1137" s="68">
        <v>42906</v>
      </c>
      <c r="B1137" s="69">
        <v>1172.1500000000001</v>
      </c>
      <c r="C1137" s="69">
        <v>90.1</v>
      </c>
      <c r="D1137" s="69">
        <v>408.4</v>
      </c>
      <c r="E1137" s="69">
        <v>650</v>
      </c>
    </row>
    <row r="1138" spans="1:5" x14ac:dyDescent="0.35">
      <c r="A1138" s="68">
        <v>42905</v>
      </c>
      <c r="B1138" s="69">
        <v>1176.42</v>
      </c>
      <c r="C1138" s="69">
        <v>91.2</v>
      </c>
      <c r="D1138" s="69">
        <v>411</v>
      </c>
      <c r="E1138" s="69">
        <v>644</v>
      </c>
    </row>
    <row r="1139" spans="1:5" x14ac:dyDescent="0.35">
      <c r="A1139" s="68">
        <v>42902</v>
      </c>
      <c r="B1139" s="69">
        <v>1160.17</v>
      </c>
      <c r="C1139" s="69">
        <v>90.22</v>
      </c>
      <c r="D1139" s="69">
        <v>410</v>
      </c>
      <c r="E1139" s="69">
        <v>629</v>
      </c>
    </row>
    <row r="1140" spans="1:5" x14ac:dyDescent="0.35">
      <c r="A1140" s="68">
        <v>42901</v>
      </c>
      <c r="B1140" s="69">
        <v>1153.3</v>
      </c>
      <c r="C1140" s="69">
        <v>88</v>
      </c>
      <c r="D1140" s="69">
        <v>404.3</v>
      </c>
      <c r="E1140" s="69">
        <v>633</v>
      </c>
    </row>
    <row r="1141" spans="1:5" x14ac:dyDescent="0.35">
      <c r="A1141" s="68">
        <v>42900</v>
      </c>
      <c r="B1141" s="69">
        <v>1167.44</v>
      </c>
      <c r="C1141" s="69">
        <v>90.4</v>
      </c>
      <c r="D1141" s="69">
        <v>408.5</v>
      </c>
      <c r="E1141" s="69">
        <v>657</v>
      </c>
    </row>
    <row r="1142" spans="1:5" x14ac:dyDescent="0.35">
      <c r="A1142" s="68">
        <v>42899</v>
      </c>
      <c r="B1142" s="69">
        <v>1165.0899999999999</v>
      </c>
      <c r="C1142" s="69">
        <v>90.8</v>
      </c>
      <c r="D1142" s="69">
        <v>403.7</v>
      </c>
      <c r="E1142" s="69">
        <v>661.5</v>
      </c>
    </row>
    <row r="1143" spans="1:5" x14ac:dyDescent="0.35">
      <c r="A1143" s="68">
        <v>42898</v>
      </c>
      <c r="B1143" s="69">
        <v>1152.99</v>
      </c>
      <c r="C1143" s="69">
        <v>88.34</v>
      </c>
      <c r="D1143" s="69">
        <v>400</v>
      </c>
      <c r="E1143" s="69">
        <v>642</v>
      </c>
    </row>
    <row r="1144" spans="1:5" x14ac:dyDescent="0.35">
      <c r="A1144" s="68">
        <v>42895</v>
      </c>
      <c r="B1144" s="69">
        <v>1160.29</v>
      </c>
      <c r="C1144" s="69">
        <v>91.6</v>
      </c>
      <c r="D1144" s="69">
        <v>408.3</v>
      </c>
      <c r="E1144" s="69">
        <v>628.5</v>
      </c>
    </row>
    <row r="1145" spans="1:5" x14ac:dyDescent="0.35">
      <c r="A1145" s="68">
        <v>42894</v>
      </c>
      <c r="B1145" s="69">
        <v>1152.42</v>
      </c>
      <c r="C1145" s="69">
        <v>88.8</v>
      </c>
      <c r="D1145" s="69">
        <v>407.1</v>
      </c>
      <c r="E1145" s="69">
        <v>625</v>
      </c>
    </row>
    <row r="1146" spans="1:5" x14ac:dyDescent="0.35">
      <c r="A1146" s="68">
        <v>42893</v>
      </c>
      <c r="B1146" s="69">
        <v>1157.17</v>
      </c>
      <c r="C1146" s="69">
        <v>88.92</v>
      </c>
      <c r="D1146" s="69">
        <v>408.3</v>
      </c>
      <c r="E1146" s="69">
        <v>637.5</v>
      </c>
    </row>
    <row r="1147" spans="1:5" x14ac:dyDescent="0.35">
      <c r="A1147" s="68">
        <v>42892</v>
      </c>
      <c r="B1147" s="69">
        <v>1161.44</v>
      </c>
      <c r="C1147" s="69">
        <v>88.24</v>
      </c>
      <c r="D1147" s="69">
        <v>408.4</v>
      </c>
      <c r="E1147" s="69">
        <v>625.5</v>
      </c>
    </row>
    <row r="1148" spans="1:5" x14ac:dyDescent="0.35">
      <c r="A1148" s="68">
        <v>42888</v>
      </c>
      <c r="B1148" s="69">
        <v>1162</v>
      </c>
      <c r="C1148" s="69">
        <v>89.32</v>
      </c>
      <c r="D1148" s="69">
        <v>406.1</v>
      </c>
      <c r="E1148" s="69">
        <v>626.5</v>
      </c>
    </row>
    <row r="1149" spans="1:5" x14ac:dyDescent="0.35">
      <c r="A1149" s="68">
        <v>42887</v>
      </c>
      <c r="B1149" s="69">
        <v>1152.46</v>
      </c>
      <c r="C1149" s="69">
        <v>89.46</v>
      </c>
      <c r="D1149" s="69">
        <v>403.1</v>
      </c>
      <c r="E1149" s="69">
        <v>615</v>
      </c>
    </row>
    <row r="1150" spans="1:5" x14ac:dyDescent="0.35">
      <c r="A1150" s="68">
        <v>42886</v>
      </c>
      <c r="B1150" s="69">
        <v>1150.02</v>
      </c>
      <c r="C1150" s="69">
        <v>88.8</v>
      </c>
      <c r="D1150" s="69">
        <v>403.1</v>
      </c>
      <c r="E1150" s="69">
        <v>627.5</v>
      </c>
    </row>
    <row r="1151" spans="1:5" x14ac:dyDescent="0.35">
      <c r="A1151" s="68">
        <v>42885</v>
      </c>
      <c r="B1151" s="69">
        <v>1139.78</v>
      </c>
      <c r="C1151" s="69">
        <v>87.8</v>
      </c>
      <c r="D1151" s="69">
        <v>392.3</v>
      </c>
      <c r="E1151" s="69">
        <v>620</v>
      </c>
    </row>
    <row r="1152" spans="1:5" x14ac:dyDescent="0.35">
      <c r="A1152" s="68">
        <v>42884</v>
      </c>
      <c r="B1152" s="69">
        <v>1137.4100000000001</v>
      </c>
      <c r="C1152" s="69">
        <v>84.28</v>
      </c>
      <c r="D1152" s="69">
        <v>393.5</v>
      </c>
      <c r="E1152" s="69">
        <v>600</v>
      </c>
    </row>
    <row r="1153" spans="1:5" x14ac:dyDescent="0.35">
      <c r="A1153" s="68">
        <v>42879</v>
      </c>
      <c r="B1153" s="69">
        <v>1143.97</v>
      </c>
      <c r="C1153" s="69">
        <v>81.180000000000007</v>
      </c>
      <c r="D1153" s="69">
        <v>395.3</v>
      </c>
      <c r="E1153" s="69">
        <v>627</v>
      </c>
    </row>
    <row r="1154" spans="1:5" x14ac:dyDescent="0.35">
      <c r="A1154" s="68">
        <v>42878</v>
      </c>
      <c r="B1154" s="69">
        <v>1143.95</v>
      </c>
      <c r="C1154" s="69">
        <v>80.599999999999994</v>
      </c>
      <c r="D1154" s="69">
        <v>393</v>
      </c>
      <c r="E1154" s="69">
        <v>651</v>
      </c>
    </row>
    <row r="1155" spans="1:5" x14ac:dyDescent="0.35">
      <c r="A1155" s="68">
        <v>42877</v>
      </c>
      <c r="B1155" s="69">
        <v>1142.7</v>
      </c>
      <c r="C1155" s="69">
        <v>80.239999999999995</v>
      </c>
      <c r="D1155" s="69">
        <v>394.7</v>
      </c>
      <c r="E1155" s="69">
        <v>662</v>
      </c>
    </row>
    <row r="1156" spans="1:5" x14ac:dyDescent="0.35">
      <c r="A1156" s="68">
        <v>42874</v>
      </c>
      <c r="B1156" s="69">
        <v>1138.08</v>
      </c>
      <c r="C1156" s="69">
        <v>80.3</v>
      </c>
      <c r="D1156" s="69">
        <v>394.7</v>
      </c>
      <c r="E1156" s="69">
        <v>671</v>
      </c>
    </row>
    <row r="1157" spans="1:5" x14ac:dyDescent="0.35">
      <c r="A1157" s="68">
        <v>42873</v>
      </c>
      <c r="B1157" s="69">
        <v>1129.74</v>
      </c>
      <c r="C1157" s="69">
        <v>77.040000000000006</v>
      </c>
      <c r="D1157" s="69">
        <v>388.5</v>
      </c>
      <c r="E1157" s="69">
        <v>648.5</v>
      </c>
    </row>
    <row r="1158" spans="1:5" x14ac:dyDescent="0.35">
      <c r="A1158" s="68">
        <v>42872</v>
      </c>
      <c r="B1158" s="69">
        <v>1123.3</v>
      </c>
      <c r="C1158" s="69">
        <v>77.959999999999994</v>
      </c>
      <c r="D1158" s="69">
        <v>381.2</v>
      </c>
      <c r="E1158" s="69">
        <v>643</v>
      </c>
    </row>
    <row r="1159" spans="1:5" x14ac:dyDescent="0.35">
      <c r="A1159" s="68">
        <v>42871</v>
      </c>
      <c r="B1159" s="69">
        <v>1146.06</v>
      </c>
      <c r="C1159" s="69">
        <v>80.44</v>
      </c>
      <c r="D1159" s="69">
        <v>384.7</v>
      </c>
      <c r="E1159" s="69">
        <v>655.5</v>
      </c>
    </row>
    <row r="1160" spans="1:5" x14ac:dyDescent="0.35">
      <c r="A1160" s="68">
        <v>42870</v>
      </c>
      <c r="B1160" s="69">
        <v>1149.6400000000001</v>
      </c>
      <c r="C1160" s="69">
        <v>80</v>
      </c>
      <c r="D1160" s="69">
        <v>387.7</v>
      </c>
      <c r="E1160" s="69">
        <v>673.5</v>
      </c>
    </row>
    <row r="1161" spans="1:5" x14ac:dyDescent="0.35">
      <c r="A1161" s="68">
        <v>42866</v>
      </c>
      <c r="B1161" s="69">
        <v>1144.44</v>
      </c>
      <c r="C1161" s="69">
        <v>82.9</v>
      </c>
      <c r="D1161" s="69">
        <v>386.9</v>
      </c>
      <c r="E1161" s="69">
        <v>684.5</v>
      </c>
    </row>
    <row r="1162" spans="1:5" x14ac:dyDescent="0.35">
      <c r="A1162" s="68">
        <v>42865</v>
      </c>
      <c r="B1162" s="69">
        <v>1146.55</v>
      </c>
      <c r="C1162" s="69">
        <v>83.72</v>
      </c>
      <c r="D1162" s="69">
        <v>389.5</v>
      </c>
      <c r="E1162" s="69">
        <v>710</v>
      </c>
    </row>
    <row r="1163" spans="1:5" x14ac:dyDescent="0.35">
      <c r="A1163" s="68">
        <v>42864</v>
      </c>
      <c r="B1163" s="69">
        <v>1137.57</v>
      </c>
      <c r="C1163" s="69">
        <v>85</v>
      </c>
      <c r="D1163" s="69">
        <v>391.3</v>
      </c>
      <c r="E1163" s="69">
        <v>683</v>
      </c>
    </row>
    <row r="1164" spans="1:5" x14ac:dyDescent="0.35">
      <c r="A1164" s="68">
        <v>42863</v>
      </c>
      <c r="B1164" s="69">
        <v>1144.07</v>
      </c>
      <c r="C1164" s="69">
        <v>83</v>
      </c>
      <c r="D1164" s="69">
        <v>393.6</v>
      </c>
      <c r="E1164" s="69">
        <v>731.5</v>
      </c>
    </row>
    <row r="1165" spans="1:5" x14ac:dyDescent="0.35">
      <c r="A1165" s="68">
        <v>42860</v>
      </c>
      <c r="B1165" s="69">
        <v>1145.77</v>
      </c>
      <c r="C1165" s="69">
        <v>79.959999999999994</v>
      </c>
      <c r="D1165" s="69">
        <v>391.1</v>
      </c>
      <c r="E1165" s="69">
        <v>747</v>
      </c>
    </row>
    <row r="1166" spans="1:5" x14ac:dyDescent="0.35">
      <c r="A1166" s="68">
        <v>42859</v>
      </c>
      <c r="B1166" s="69">
        <v>1134.4000000000001</v>
      </c>
      <c r="C1166" s="69">
        <v>79.36</v>
      </c>
      <c r="D1166" s="69">
        <v>388.2</v>
      </c>
      <c r="E1166" s="69">
        <v>725.5</v>
      </c>
    </row>
    <row r="1167" spans="1:5" x14ac:dyDescent="0.35">
      <c r="A1167" s="68">
        <v>42858</v>
      </c>
      <c r="B1167" s="69">
        <v>1129.6099999999999</v>
      </c>
      <c r="C1167" s="69">
        <v>78.819999999999993</v>
      </c>
      <c r="D1167" s="69">
        <v>390</v>
      </c>
      <c r="E1167" s="69">
        <v>714</v>
      </c>
    </row>
    <row r="1168" spans="1:5" x14ac:dyDescent="0.35">
      <c r="A1168" s="68">
        <v>42857</v>
      </c>
      <c r="B1168" s="69">
        <v>1128.7</v>
      </c>
      <c r="C1168" s="69">
        <v>76</v>
      </c>
      <c r="D1168" s="69">
        <v>393.7</v>
      </c>
      <c r="E1168" s="69">
        <v>719.5</v>
      </c>
    </row>
    <row r="1169" spans="1:5" x14ac:dyDescent="0.35">
      <c r="A1169" s="68">
        <v>42856</v>
      </c>
      <c r="B1169" s="69">
        <v>1124.6099999999999</v>
      </c>
      <c r="C1169" s="69">
        <v>67.400000000000006</v>
      </c>
      <c r="D1169" s="69">
        <v>382.5</v>
      </c>
      <c r="E1169" s="69">
        <v>730</v>
      </c>
    </row>
    <row r="1170" spans="1:5" x14ac:dyDescent="0.35">
      <c r="A1170" s="68">
        <v>42853</v>
      </c>
      <c r="B1170" s="69">
        <v>1126.44</v>
      </c>
      <c r="C1170" s="69">
        <v>67.2</v>
      </c>
      <c r="D1170" s="69">
        <v>380.4</v>
      </c>
      <c r="E1170" s="69">
        <v>738</v>
      </c>
    </row>
    <row r="1171" spans="1:5" x14ac:dyDescent="0.35">
      <c r="A1171" s="68">
        <v>42852</v>
      </c>
      <c r="B1171" s="69">
        <v>1120.1199999999999</v>
      </c>
      <c r="C1171" s="69">
        <v>67.239999999999995</v>
      </c>
      <c r="D1171" s="69">
        <v>377</v>
      </c>
      <c r="E1171" s="69">
        <v>735</v>
      </c>
    </row>
    <row r="1172" spans="1:5" x14ac:dyDescent="0.35">
      <c r="A1172" s="68">
        <v>42851</v>
      </c>
      <c r="B1172" s="69">
        <v>1115.0999999999999</v>
      </c>
      <c r="C1172" s="69">
        <v>65.72</v>
      </c>
      <c r="D1172" s="69">
        <v>377</v>
      </c>
      <c r="E1172" s="69">
        <v>733</v>
      </c>
    </row>
    <row r="1173" spans="1:5" x14ac:dyDescent="0.35">
      <c r="A1173" s="68">
        <v>42850</v>
      </c>
      <c r="B1173" s="69">
        <v>1104.57</v>
      </c>
      <c r="C1173" s="69">
        <v>65.7</v>
      </c>
      <c r="D1173" s="69">
        <v>381.2</v>
      </c>
      <c r="E1173" s="69">
        <v>715.5</v>
      </c>
    </row>
    <row r="1174" spans="1:5" x14ac:dyDescent="0.35">
      <c r="A1174" s="68">
        <v>42849</v>
      </c>
      <c r="B1174" s="69">
        <v>1098.8599999999999</v>
      </c>
      <c r="C1174" s="69">
        <v>65.66</v>
      </c>
      <c r="D1174" s="69">
        <v>375.7</v>
      </c>
      <c r="E1174" s="69">
        <v>705.5</v>
      </c>
    </row>
    <row r="1175" spans="1:5" x14ac:dyDescent="0.35">
      <c r="A1175" s="68">
        <v>42846</v>
      </c>
      <c r="B1175" s="69">
        <v>1082.56</v>
      </c>
      <c r="C1175" s="69">
        <v>65.02</v>
      </c>
      <c r="D1175" s="69">
        <v>367.6</v>
      </c>
      <c r="E1175" s="69">
        <v>702</v>
      </c>
    </row>
    <row r="1176" spans="1:5" x14ac:dyDescent="0.35">
      <c r="A1176" s="68">
        <v>42845</v>
      </c>
      <c r="B1176" s="69">
        <v>1090.44</v>
      </c>
      <c r="C1176" s="69">
        <v>64.98</v>
      </c>
      <c r="D1176" s="69">
        <v>371.1</v>
      </c>
      <c r="E1176" s="69">
        <v>714</v>
      </c>
    </row>
    <row r="1177" spans="1:5" x14ac:dyDescent="0.35">
      <c r="A1177" s="68">
        <v>42844</v>
      </c>
      <c r="B1177" s="69">
        <v>1081.5899999999999</v>
      </c>
      <c r="C1177" s="69">
        <v>63.98</v>
      </c>
      <c r="D1177" s="69">
        <v>365.1</v>
      </c>
      <c r="E1177" s="69">
        <v>680</v>
      </c>
    </row>
    <row r="1178" spans="1:5" x14ac:dyDescent="0.35">
      <c r="A1178" s="68">
        <v>42843</v>
      </c>
      <c r="B1178" s="69">
        <v>1073.3900000000001</v>
      </c>
      <c r="C1178" s="69">
        <v>61.9</v>
      </c>
      <c r="D1178" s="69">
        <v>365.5</v>
      </c>
      <c r="E1178" s="69">
        <v>663.5</v>
      </c>
    </row>
    <row r="1179" spans="1:5" x14ac:dyDescent="0.35">
      <c r="A1179" s="68">
        <v>42837</v>
      </c>
      <c r="B1179" s="69">
        <v>1088.49</v>
      </c>
      <c r="C1179" s="69">
        <v>62.38</v>
      </c>
      <c r="D1179" s="69">
        <v>364.1</v>
      </c>
      <c r="E1179" s="69">
        <v>755</v>
      </c>
    </row>
    <row r="1180" spans="1:5" x14ac:dyDescent="0.35">
      <c r="A1180" s="68">
        <v>42836</v>
      </c>
      <c r="B1180" s="69">
        <v>1080.1500000000001</v>
      </c>
      <c r="C1180" s="69">
        <v>61.8</v>
      </c>
      <c r="D1180" s="69">
        <v>360</v>
      </c>
      <c r="E1180" s="69">
        <v>741</v>
      </c>
    </row>
    <row r="1181" spans="1:5" x14ac:dyDescent="0.35">
      <c r="A1181" s="68">
        <v>42835</v>
      </c>
      <c r="B1181" s="69">
        <v>1080.6600000000001</v>
      </c>
      <c r="C1181" s="69">
        <v>61.7</v>
      </c>
      <c r="D1181" s="69">
        <v>361.8</v>
      </c>
      <c r="E1181" s="69">
        <v>735.5</v>
      </c>
    </row>
    <row r="1182" spans="1:5" x14ac:dyDescent="0.35">
      <c r="A1182" s="68">
        <v>42832</v>
      </c>
      <c r="B1182" s="69">
        <v>1073.42</v>
      </c>
      <c r="C1182" s="69">
        <v>60.82</v>
      </c>
      <c r="D1182" s="69">
        <v>360.2</v>
      </c>
      <c r="E1182" s="69">
        <v>741.5</v>
      </c>
    </row>
    <row r="1183" spans="1:5" x14ac:dyDescent="0.35">
      <c r="A1183" s="68">
        <v>42831</v>
      </c>
      <c r="B1183" s="69">
        <v>1077.8599999999999</v>
      </c>
      <c r="C1183" s="69">
        <v>61.16</v>
      </c>
      <c r="D1183" s="69">
        <v>360.9</v>
      </c>
      <c r="E1183" s="69">
        <v>736.5</v>
      </c>
    </row>
    <row r="1184" spans="1:5" x14ac:dyDescent="0.35">
      <c r="A1184" s="68">
        <v>42830</v>
      </c>
      <c r="B1184" s="69">
        <v>1078.8599999999999</v>
      </c>
      <c r="C1184" s="69">
        <v>61.34</v>
      </c>
      <c r="D1184" s="69">
        <v>361.2</v>
      </c>
      <c r="E1184" s="69">
        <v>718</v>
      </c>
    </row>
    <row r="1185" spans="1:5" x14ac:dyDescent="0.35">
      <c r="A1185" s="68">
        <v>42829</v>
      </c>
      <c r="B1185" s="69">
        <v>1076.56</v>
      </c>
      <c r="C1185" s="69">
        <v>60.4</v>
      </c>
      <c r="D1185" s="69">
        <v>361.1</v>
      </c>
      <c r="E1185" s="69">
        <v>730</v>
      </c>
    </row>
    <row r="1186" spans="1:5" x14ac:dyDescent="0.35">
      <c r="A1186" s="68">
        <v>42828</v>
      </c>
      <c r="B1186" s="69">
        <v>1066</v>
      </c>
      <c r="C1186" s="69">
        <v>61.1</v>
      </c>
      <c r="D1186" s="69">
        <v>361.1</v>
      </c>
      <c r="E1186" s="69">
        <v>761.5</v>
      </c>
    </row>
    <row r="1187" spans="1:5" x14ac:dyDescent="0.35">
      <c r="A1187" s="68">
        <v>42825</v>
      </c>
      <c r="B1187" s="69">
        <v>1075.07</v>
      </c>
      <c r="C1187" s="69">
        <v>60</v>
      </c>
      <c r="D1187" s="69">
        <v>361</v>
      </c>
      <c r="E1187" s="69">
        <v>772</v>
      </c>
    </row>
    <row r="1188" spans="1:5" x14ac:dyDescent="0.35">
      <c r="A1188" s="68">
        <v>42824</v>
      </c>
      <c r="B1188" s="69">
        <v>1072.92</v>
      </c>
      <c r="C1188" s="69">
        <v>59.14</v>
      </c>
      <c r="D1188" s="69">
        <v>358.8</v>
      </c>
      <c r="E1188" s="69">
        <v>765</v>
      </c>
    </row>
    <row r="1189" spans="1:5" x14ac:dyDescent="0.35">
      <c r="A1189" s="68">
        <v>42823</v>
      </c>
      <c r="B1189" s="69">
        <v>1067.4000000000001</v>
      </c>
      <c r="C1189" s="69">
        <v>58.68</v>
      </c>
      <c r="D1189" s="69">
        <v>359.4</v>
      </c>
      <c r="E1189" s="69">
        <v>760.5</v>
      </c>
    </row>
    <row r="1190" spans="1:5" x14ac:dyDescent="0.35">
      <c r="A1190" s="68">
        <v>42822</v>
      </c>
      <c r="B1190" s="69">
        <v>1067.8399999999999</v>
      </c>
      <c r="C1190" s="69">
        <v>58.48</v>
      </c>
      <c r="D1190" s="69">
        <v>357.1</v>
      </c>
      <c r="E1190" s="69">
        <v>776.5</v>
      </c>
    </row>
    <row r="1191" spans="1:5" x14ac:dyDescent="0.35">
      <c r="A1191" s="68">
        <v>42821</v>
      </c>
      <c r="B1191" s="69">
        <v>1062.49</v>
      </c>
      <c r="C1191" s="69">
        <v>58.3</v>
      </c>
      <c r="D1191" s="69">
        <v>356.8</v>
      </c>
      <c r="E1191" s="69">
        <v>771.5</v>
      </c>
    </row>
    <row r="1192" spans="1:5" x14ac:dyDescent="0.35">
      <c r="A1192" s="68">
        <v>42818</v>
      </c>
      <c r="B1192" s="69">
        <v>1066.9000000000001</v>
      </c>
      <c r="C1192" s="69">
        <v>58.66</v>
      </c>
      <c r="D1192" s="69">
        <v>358.9</v>
      </c>
      <c r="E1192" s="69">
        <v>768</v>
      </c>
    </row>
    <row r="1193" spans="1:5" x14ac:dyDescent="0.35">
      <c r="A1193" s="68">
        <v>42817</v>
      </c>
      <c r="B1193" s="69">
        <v>1064.53</v>
      </c>
      <c r="C1193" s="69">
        <v>58.62</v>
      </c>
      <c r="D1193" s="69">
        <v>361</v>
      </c>
      <c r="E1193" s="69">
        <v>763</v>
      </c>
    </row>
    <row r="1194" spans="1:5" x14ac:dyDescent="0.35">
      <c r="A1194" s="68">
        <v>42816</v>
      </c>
      <c r="B1194" s="69">
        <v>1054.3</v>
      </c>
      <c r="C1194" s="69">
        <v>58.4</v>
      </c>
      <c r="D1194" s="69">
        <v>357.5</v>
      </c>
      <c r="E1194" s="69">
        <v>749.5</v>
      </c>
    </row>
    <row r="1195" spans="1:5" x14ac:dyDescent="0.35">
      <c r="A1195" s="68">
        <v>42815</v>
      </c>
      <c r="B1195" s="69">
        <v>1061.1199999999999</v>
      </c>
      <c r="C1195" s="69">
        <v>59.06</v>
      </c>
      <c r="D1195" s="69">
        <v>360</v>
      </c>
      <c r="E1195" s="69">
        <v>759</v>
      </c>
    </row>
    <row r="1196" spans="1:5" x14ac:dyDescent="0.35">
      <c r="A1196" s="68">
        <v>42814</v>
      </c>
      <c r="B1196" s="69">
        <v>1075.44</v>
      </c>
      <c r="C1196" s="69">
        <v>60.32</v>
      </c>
      <c r="D1196" s="69">
        <v>364.8</v>
      </c>
      <c r="E1196" s="69">
        <v>776.5</v>
      </c>
    </row>
    <row r="1197" spans="1:5" x14ac:dyDescent="0.35">
      <c r="A1197" s="68">
        <v>42811</v>
      </c>
      <c r="B1197" s="69">
        <v>1075.6300000000001</v>
      </c>
      <c r="C1197" s="69">
        <v>59.94</v>
      </c>
      <c r="D1197" s="69">
        <v>363.3</v>
      </c>
      <c r="E1197" s="69">
        <v>797</v>
      </c>
    </row>
    <row r="1198" spans="1:5" x14ac:dyDescent="0.35">
      <c r="A1198" s="68">
        <v>42810</v>
      </c>
      <c r="B1198" s="69">
        <v>1078.01</v>
      </c>
      <c r="C1198" s="69">
        <v>59.5</v>
      </c>
      <c r="D1198" s="69">
        <v>361.4</v>
      </c>
      <c r="E1198" s="69">
        <v>810.5</v>
      </c>
    </row>
    <row r="1199" spans="1:5" x14ac:dyDescent="0.35">
      <c r="A1199" s="68">
        <v>42809</v>
      </c>
      <c r="B1199" s="69">
        <v>1073.05</v>
      </c>
      <c r="C1199" s="69">
        <v>58.56</v>
      </c>
      <c r="D1199" s="69">
        <v>355.7</v>
      </c>
      <c r="E1199" s="69">
        <v>830.5</v>
      </c>
    </row>
    <row r="1200" spans="1:5" x14ac:dyDescent="0.35">
      <c r="A1200" s="68">
        <v>42808</v>
      </c>
      <c r="B1200" s="69">
        <v>1071.32</v>
      </c>
      <c r="C1200" s="69">
        <v>59.56</v>
      </c>
      <c r="D1200" s="69">
        <v>350.5</v>
      </c>
      <c r="E1200" s="69">
        <v>829</v>
      </c>
    </row>
    <row r="1201" spans="1:5" x14ac:dyDescent="0.35">
      <c r="A1201" s="68">
        <v>42807</v>
      </c>
      <c r="B1201" s="69">
        <v>1070.02</v>
      </c>
      <c r="C1201" s="69">
        <v>58.2</v>
      </c>
      <c r="D1201" s="69">
        <v>347.7</v>
      </c>
      <c r="E1201" s="69">
        <v>836</v>
      </c>
    </row>
    <row r="1202" spans="1:5" x14ac:dyDescent="0.35">
      <c r="A1202" s="68">
        <v>42804</v>
      </c>
      <c r="B1202" s="69">
        <v>1065.53</v>
      </c>
      <c r="C1202" s="69">
        <v>55.98</v>
      </c>
      <c r="D1202" s="69">
        <v>346</v>
      </c>
      <c r="E1202" s="69">
        <v>828</v>
      </c>
    </row>
    <row r="1203" spans="1:5" x14ac:dyDescent="0.35">
      <c r="A1203" s="68">
        <v>42803</v>
      </c>
      <c r="B1203" s="69">
        <v>1056.0899999999999</v>
      </c>
      <c r="C1203" s="69">
        <v>55.7</v>
      </c>
      <c r="D1203" s="69">
        <v>343.8</v>
      </c>
      <c r="E1203" s="69">
        <v>814.5</v>
      </c>
    </row>
    <row r="1204" spans="1:5" x14ac:dyDescent="0.35">
      <c r="A1204" s="68">
        <v>42802</v>
      </c>
      <c r="B1204" s="69">
        <v>1057.43</v>
      </c>
      <c r="C1204" s="69">
        <v>55.92</v>
      </c>
      <c r="D1204" s="69">
        <v>345.6</v>
      </c>
      <c r="E1204" s="69">
        <v>815</v>
      </c>
    </row>
    <row r="1205" spans="1:5" x14ac:dyDescent="0.35">
      <c r="A1205" s="68">
        <v>42801</v>
      </c>
      <c r="B1205" s="69">
        <v>1056.49</v>
      </c>
      <c r="C1205" s="69">
        <v>55.82</v>
      </c>
      <c r="D1205" s="69">
        <v>344.5</v>
      </c>
      <c r="E1205" s="69">
        <v>818</v>
      </c>
    </row>
    <row r="1206" spans="1:5" x14ac:dyDescent="0.35">
      <c r="A1206" s="68">
        <v>42800</v>
      </c>
      <c r="B1206" s="69">
        <v>1061.95</v>
      </c>
      <c r="C1206" s="69">
        <v>56.9</v>
      </c>
      <c r="D1206" s="69">
        <v>343.9</v>
      </c>
      <c r="E1206" s="69">
        <v>829.5</v>
      </c>
    </row>
    <row r="1207" spans="1:5" x14ac:dyDescent="0.35">
      <c r="A1207" s="68">
        <v>42797</v>
      </c>
      <c r="B1207" s="69">
        <v>1066.51</v>
      </c>
      <c r="C1207" s="69">
        <v>57.58</v>
      </c>
      <c r="D1207" s="69">
        <v>342.8</v>
      </c>
      <c r="E1207" s="69">
        <v>839.5</v>
      </c>
    </row>
    <row r="1208" spans="1:5" x14ac:dyDescent="0.35">
      <c r="A1208" s="68">
        <v>42796</v>
      </c>
      <c r="B1208" s="69">
        <v>1072.68</v>
      </c>
      <c r="C1208" s="69">
        <v>57.78</v>
      </c>
      <c r="D1208" s="69">
        <v>347.8</v>
      </c>
      <c r="E1208" s="69">
        <v>840</v>
      </c>
    </row>
    <row r="1209" spans="1:5" x14ac:dyDescent="0.35">
      <c r="A1209" s="68">
        <v>42795</v>
      </c>
      <c r="B1209" s="69">
        <v>1072.33</v>
      </c>
      <c r="C1209" s="69">
        <v>57.6</v>
      </c>
      <c r="D1209" s="69">
        <v>348.6</v>
      </c>
      <c r="E1209" s="69">
        <v>834.5</v>
      </c>
    </row>
    <row r="1210" spans="1:5" x14ac:dyDescent="0.35">
      <c r="A1210" s="68">
        <v>42794</v>
      </c>
      <c r="B1210" s="69">
        <v>1060.33</v>
      </c>
      <c r="C1210" s="69">
        <v>56.52</v>
      </c>
      <c r="D1210" s="69">
        <v>345.4</v>
      </c>
      <c r="E1210" s="69">
        <v>800</v>
      </c>
    </row>
    <row r="1211" spans="1:5" x14ac:dyDescent="0.35">
      <c r="A1211" s="68">
        <v>42793</v>
      </c>
      <c r="B1211" s="69">
        <v>1059.72</v>
      </c>
      <c r="C1211" s="69">
        <v>56.8</v>
      </c>
      <c r="D1211" s="69">
        <v>344.5</v>
      </c>
      <c r="E1211" s="69">
        <v>815</v>
      </c>
    </row>
    <row r="1212" spans="1:5" x14ac:dyDescent="0.35">
      <c r="A1212" s="68">
        <v>42790</v>
      </c>
      <c r="B1212" s="69">
        <v>1061.08</v>
      </c>
      <c r="C1212" s="69">
        <v>56.04</v>
      </c>
      <c r="D1212" s="69">
        <v>342.3</v>
      </c>
      <c r="E1212" s="69">
        <v>836.5</v>
      </c>
    </row>
    <row r="1213" spans="1:5" x14ac:dyDescent="0.35">
      <c r="A1213" s="68">
        <v>42789</v>
      </c>
      <c r="B1213" s="69">
        <v>1072.43</v>
      </c>
      <c r="C1213" s="69">
        <v>57.7</v>
      </c>
      <c r="D1213" s="69">
        <v>348</v>
      </c>
      <c r="E1213" s="69">
        <v>839</v>
      </c>
    </row>
    <row r="1214" spans="1:5" x14ac:dyDescent="0.35">
      <c r="A1214" s="68">
        <v>42788</v>
      </c>
      <c r="B1214" s="69">
        <v>1074.72</v>
      </c>
      <c r="C1214" s="69">
        <v>56.78</v>
      </c>
      <c r="D1214" s="69">
        <v>345.5</v>
      </c>
      <c r="E1214" s="69">
        <v>838.5</v>
      </c>
    </row>
    <row r="1215" spans="1:5" x14ac:dyDescent="0.35">
      <c r="A1215" s="68">
        <v>42787</v>
      </c>
      <c r="B1215" s="69">
        <v>1076.8599999999999</v>
      </c>
      <c r="C1215" s="69">
        <v>56.6</v>
      </c>
      <c r="D1215" s="69">
        <v>344.8</v>
      </c>
      <c r="E1215" s="69">
        <v>832.5</v>
      </c>
    </row>
    <row r="1216" spans="1:5" x14ac:dyDescent="0.35">
      <c r="A1216" s="68">
        <v>42786</v>
      </c>
      <c r="B1216" s="69">
        <v>1067.82</v>
      </c>
      <c r="C1216" s="69">
        <v>56.48</v>
      </c>
      <c r="D1216" s="69">
        <v>347.5</v>
      </c>
      <c r="E1216" s="69">
        <v>823</v>
      </c>
    </row>
    <row r="1217" spans="1:5" x14ac:dyDescent="0.35">
      <c r="A1217" s="68">
        <v>42783</v>
      </c>
      <c r="B1217" s="69">
        <v>1072.3599999999999</v>
      </c>
      <c r="C1217" s="69">
        <v>56.72</v>
      </c>
      <c r="D1217" s="69">
        <v>347.8</v>
      </c>
      <c r="E1217" s="69">
        <v>826</v>
      </c>
    </row>
    <row r="1218" spans="1:5" x14ac:dyDescent="0.35">
      <c r="A1218" s="68">
        <v>42782</v>
      </c>
      <c r="B1218" s="69">
        <v>1076.81</v>
      </c>
      <c r="C1218" s="69">
        <v>57.98</v>
      </c>
      <c r="D1218" s="69">
        <v>347.1</v>
      </c>
      <c r="E1218" s="69">
        <v>835.5</v>
      </c>
    </row>
    <row r="1219" spans="1:5" x14ac:dyDescent="0.35">
      <c r="A1219" s="68">
        <v>42781</v>
      </c>
      <c r="B1219" s="69">
        <v>1074.79</v>
      </c>
      <c r="C1219" s="69">
        <v>58.82</v>
      </c>
      <c r="D1219" s="69">
        <v>350</v>
      </c>
      <c r="E1219" s="69">
        <v>837</v>
      </c>
    </row>
    <row r="1220" spans="1:5" x14ac:dyDescent="0.35">
      <c r="A1220" s="68">
        <v>42780</v>
      </c>
      <c r="B1220" s="69">
        <v>1071.5</v>
      </c>
      <c r="C1220" s="69">
        <v>60.1</v>
      </c>
      <c r="D1220" s="69">
        <v>352.3</v>
      </c>
      <c r="E1220" s="69">
        <v>856</v>
      </c>
    </row>
    <row r="1221" spans="1:5" x14ac:dyDescent="0.35">
      <c r="A1221" s="68">
        <v>42779</v>
      </c>
      <c r="B1221" s="69">
        <v>1071.58</v>
      </c>
      <c r="C1221" s="69">
        <v>60.58</v>
      </c>
      <c r="D1221" s="69">
        <v>351.5</v>
      </c>
      <c r="E1221" s="69">
        <v>868.5</v>
      </c>
    </row>
    <row r="1222" spans="1:5" x14ac:dyDescent="0.35">
      <c r="A1222" s="68">
        <v>42776</v>
      </c>
      <c r="B1222" s="69">
        <v>1065.9100000000001</v>
      </c>
      <c r="C1222" s="69">
        <v>61.12</v>
      </c>
      <c r="D1222" s="69">
        <v>342.3</v>
      </c>
      <c r="E1222" s="69">
        <v>862.5</v>
      </c>
    </row>
    <row r="1223" spans="1:5" x14ac:dyDescent="0.35">
      <c r="A1223" s="68">
        <v>42775</v>
      </c>
      <c r="B1223" s="69">
        <v>1060.94</v>
      </c>
      <c r="C1223" s="69">
        <v>60.76</v>
      </c>
      <c r="D1223" s="69">
        <v>339</v>
      </c>
      <c r="E1223" s="69">
        <v>844.5</v>
      </c>
    </row>
    <row r="1224" spans="1:5" x14ac:dyDescent="0.35">
      <c r="A1224" s="68">
        <v>42774</v>
      </c>
      <c r="B1224" s="69">
        <v>1044.9000000000001</v>
      </c>
      <c r="C1224" s="69">
        <v>60.6</v>
      </c>
      <c r="D1224" s="69">
        <v>337.6</v>
      </c>
      <c r="E1224" s="69">
        <v>823.5</v>
      </c>
    </row>
    <row r="1225" spans="1:5" x14ac:dyDescent="0.35">
      <c r="A1225" s="68">
        <v>42773</v>
      </c>
      <c r="B1225" s="69">
        <v>1052.3800000000001</v>
      </c>
      <c r="C1225" s="69">
        <v>61</v>
      </c>
      <c r="D1225" s="69">
        <v>338.8</v>
      </c>
      <c r="E1225" s="69">
        <v>821</v>
      </c>
    </row>
    <row r="1226" spans="1:5" x14ac:dyDescent="0.35">
      <c r="A1226" s="68">
        <v>42772</v>
      </c>
      <c r="B1226" s="69">
        <v>1053.77</v>
      </c>
      <c r="C1226" s="69">
        <v>60.48</v>
      </c>
      <c r="D1226" s="69">
        <v>334.9</v>
      </c>
      <c r="E1226" s="69">
        <v>880.5</v>
      </c>
    </row>
    <row r="1227" spans="1:5" x14ac:dyDescent="0.35">
      <c r="A1227" s="68">
        <v>42769</v>
      </c>
      <c r="B1227" s="69">
        <v>1060.79</v>
      </c>
      <c r="C1227" s="69">
        <v>60.76</v>
      </c>
      <c r="D1227" s="69">
        <v>338.1</v>
      </c>
      <c r="E1227" s="69">
        <v>909</v>
      </c>
    </row>
    <row r="1228" spans="1:5" x14ac:dyDescent="0.35">
      <c r="A1228" s="68">
        <v>42768</v>
      </c>
      <c r="B1228" s="69">
        <v>1055.49</v>
      </c>
      <c r="C1228" s="69">
        <v>61.66</v>
      </c>
      <c r="D1228" s="69">
        <v>335.4</v>
      </c>
      <c r="E1228" s="69">
        <v>902.5</v>
      </c>
    </row>
    <row r="1229" spans="1:5" x14ac:dyDescent="0.35">
      <c r="A1229" s="68">
        <v>42767</v>
      </c>
      <c r="B1229" s="69">
        <v>1061.1300000000001</v>
      </c>
      <c r="C1229" s="69">
        <v>63</v>
      </c>
      <c r="D1229" s="69">
        <v>335.2</v>
      </c>
      <c r="E1229" s="69">
        <v>900</v>
      </c>
    </row>
    <row r="1230" spans="1:5" x14ac:dyDescent="0.35">
      <c r="A1230" s="68">
        <v>42766</v>
      </c>
      <c r="B1230" s="69">
        <v>1049.56</v>
      </c>
      <c r="C1230" s="69">
        <v>58.9</v>
      </c>
      <c r="D1230" s="69">
        <v>334.4</v>
      </c>
      <c r="E1230" s="69">
        <v>901.5</v>
      </c>
    </row>
    <row r="1231" spans="1:5" x14ac:dyDescent="0.35">
      <c r="A1231" s="68">
        <v>42765</v>
      </c>
      <c r="B1231" s="69">
        <v>1048.1500000000001</v>
      </c>
      <c r="C1231" s="69">
        <v>59.58</v>
      </c>
      <c r="D1231" s="69">
        <v>331.7</v>
      </c>
      <c r="E1231" s="69">
        <v>900</v>
      </c>
    </row>
    <row r="1232" spans="1:5" x14ac:dyDescent="0.35">
      <c r="A1232" s="68">
        <v>42762</v>
      </c>
      <c r="B1232" s="69">
        <v>1052.6199999999999</v>
      </c>
      <c r="C1232" s="69">
        <v>59.94</v>
      </c>
      <c r="D1232" s="69">
        <v>332.4</v>
      </c>
      <c r="E1232" s="69">
        <v>907</v>
      </c>
    </row>
    <row r="1233" spans="1:5" x14ac:dyDescent="0.35">
      <c r="A1233" s="68">
        <v>42761</v>
      </c>
      <c r="B1233" s="69">
        <v>1044.71</v>
      </c>
      <c r="C1233" s="69">
        <v>60.8</v>
      </c>
      <c r="D1233" s="69">
        <v>327.8</v>
      </c>
      <c r="E1233" s="69">
        <v>893</v>
      </c>
    </row>
    <row r="1234" spans="1:5" x14ac:dyDescent="0.35">
      <c r="A1234" s="68">
        <v>42760</v>
      </c>
      <c r="B1234" s="69">
        <v>1038.8399999999999</v>
      </c>
      <c r="C1234" s="69">
        <v>60.4</v>
      </c>
      <c r="D1234" s="69">
        <v>330</v>
      </c>
      <c r="E1234" s="69">
        <v>885.5</v>
      </c>
    </row>
    <row r="1235" spans="1:5" x14ac:dyDescent="0.35">
      <c r="A1235" s="68">
        <v>42759</v>
      </c>
      <c r="B1235" s="69">
        <v>1024.96</v>
      </c>
      <c r="C1235" s="69">
        <v>60.88</v>
      </c>
      <c r="D1235" s="69">
        <v>324.89999999999998</v>
      </c>
      <c r="E1235" s="69">
        <v>877.5</v>
      </c>
    </row>
    <row r="1236" spans="1:5" x14ac:dyDescent="0.35">
      <c r="A1236" s="68">
        <v>42758</v>
      </c>
      <c r="B1236" s="69">
        <v>1026.28</v>
      </c>
      <c r="C1236" s="69">
        <v>61</v>
      </c>
      <c r="D1236" s="69">
        <v>325.10000000000002</v>
      </c>
      <c r="E1236" s="69">
        <v>884.5</v>
      </c>
    </row>
    <row r="1237" spans="1:5" x14ac:dyDescent="0.35">
      <c r="A1237" s="68">
        <v>42755</v>
      </c>
      <c r="B1237" s="69">
        <v>1033.49</v>
      </c>
      <c r="C1237" s="69">
        <v>62.18</v>
      </c>
      <c r="D1237" s="69">
        <v>327.10000000000002</v>
      </c>
      <c r="E1237" s="69">
        <v>873.5</v>
      </c>
    </row>
    <row r="1238" spans="1:5" x14ac:dyDescent="0.35">
      <c r="A1238" s="68">
        <v>42754</v>
      </c>
      <c r="B1238" s="69">
        <v>1033.5</v>
      </c>
      <c r="C1238" s="69">
        <v>62</v>
      </c>
      <c r="D1238" s="69">
        <v>328.2</v>
      </c>
      <c r="E1238" s="69">
        <v>876.5</v>
      </c>
    </row>
    <row r="1239" spans="1:5" x14ac:dyDescent="0.35">
      <c r="A1239" s="68">
        <v>42753</v>
      </c>
      <c r="B1239" s="69">
        <v>1030.3499999999999</v>
      </c>
      <c r="C1239" s="69">
        <v>62.38</v>
      </c>
      <c r="D1239" s="69">
        <v>328.8</v>
      </c>
      <c r="E1239" s="69">
        <v>880.5</v>
      </c>
    </row>
    <row r="1240" spans="1:5" x14ac:dyDescent="0.35">
      <c r="A1240" s="68">
        <v>42752</v>
      </c>
      <c r="B1240" s="69">
        <v>1033.55</v>
      </c>
      <c r="C1240" s="69">
        <v>60.5</v>
      </c>
      <c r="D1240" s="69">
        <v>324.8</v>
      </c>
      <c r="E1240" s="69">
        <v>879.5</v>
      </c>
    </row>
    <row r="1241" spans="1:5" x14ac:dyDescent="0.35">
      <c r="A1241" s="68">
        <v>42751</v>
      </c>
      <c r="B1241" s="69">
        <v>1038.29</v>
      </c>
      <c r="C1241" s="69">
        <v>60.3</v>
      </c>
      <c r="D1241" s="69">
        <v>325.39999999999998</v>
      </c>
      <c r="E1241" s="69">
        <v>885</v>
      </c>
    </row>
    <row r="1242" spans="1:5" x14ac:dyDescent="0.35">
      <c r="A1242" s="68">
        <v>42748</v>
      </c>
      <c r="B1242" s="69">
        <v>1039.68</v>
      </c>
      <c r="C1242" s="69">
        <v>59.84</v>
      </c>
      <c r="D1242" s="69">
        <v>326.39999999999998</v>
      </c>
      <c r="E1242" s="69">
        <v>897</v>
      </c>
    </row>
    <row r="1243" spans="1:5" x14ac:dyDescent="0.35">
      <c r="A1243" s="68">
        <v>42747</v>
      </c>
      <c r="B1243" s="69">
        <v>1024.95</v>
      </c>
      <c r="C1243" s="69">
        <v>58.68</v>
      </c>
      <c r="D1243" s="69">
        <v>325.7</v>
      </c>
      <c r="E1243" s="69">
        <v>872.5</v>
      </c>
    </row>
    <row r="1244" spans="1:5" x14ac:dyDescent="0.35">
      <c r="A1244" s="68">
        <v>42746</v>
      </c>
      <c r="B1244" s="69">
        <v>1034.27</v>
      </c>
      <c r="C1244" s="69">
        <v>59</v>
      </c>
      <c r="D1244" s="69">
        <v>321.2</v>
      </c>
      <c r="E1244" s="69">
        <v>883</v>
      </c>
    </row>
    <row r="1245" spans="1:5" x14ac:dyDescent="0.35">
      <c r="A1245" s="68">
        <v>42745</v>
      </c>
      <c r="B1245" s="69">
        <v>1026.3</v>
      </c>
      <c r="C1245" s="69">
        <v>58.94</v>
      </c>
      <c r="D1245" s="69">
        <v>321.10000000000002</v>
      </c>
      <c r="E1245" s="69">
        <v>866</v>
      </c>
    </row>
    <row r="1246" spans="1:5" x14ac:dyDescent="0.35">
      <c r="A1246" s="68">
        <v>42744</v>
      </c>
      <c r="B1246" s="69">
        <v>1031.5</v>
      </c>
      <c r="C1246" s="69">
        <v>59.2</v>
      </c>
      <c r="D1246" s="69">
        <v>320</v>
      </c>
      <c r="E1246" s="69">
        <v>873.5</v>
      </c>
    </row>
    <row r="1247" spans="1:5" x14ac:dyDescent="0.35">
      <c r="A1247" s="68">
        <v>42741</v>
      </c>
      <c r="B1247" s="69">
        <v>1037.5899999999999</v>
      </c>
      <c r="C1247" s="69">
        <v>59.76</v>
      </c>
      <c r="D1247" s="69">
        <v>323.8</v>
      </c>
      <c r="E1247" s="69">
        <v>868.5</v>
      </c>
    </row>
    <row r="1248" spans="1:5" x14ac:dyDescent="0.35">
      <c r="A1248" s="68">
        <v>42740</v>
      </c>
      <c r="B1248" s="69">
        <v>1034.99</v>
      </c>
      <c r="C1248" s="69">
        <v>58</v>
      </c>
      <c r="D1248" s="69">
        <v>318.5</v>
      </c>
      <c r="E1248" s="69">
        <v>872</v>
      </c>
    </row>
    <row r="1249" spans="1:5" x14ac:dyDescent="0.35">
      <c r="A1249" s="68">
        <v>42739</v>
      </c>
      <c r="B1249" s="69">
        <v>1025.78</v>
      </c>
      <c r="C1249" s="69">
        <v>57.14</v>
      </c>
      <c r="D1249" s="69">
        <v>311.60000000000002</v>
      </c>
      <c r="E1249" s="69">
        <v>888</v>
      </c>
    </row>
    <row r="1250" spans="1:5" x14ac:dyDescent="0.35">
      <c r="A1250" s="68">
        <v>42738</v>
      </c>
      <c r="B1250" s="69">
        <v>1030.8900000000001</v>
      </c>
      <c r="C1250" s="69">
        <v>56.2</v>
      </c>
      <c r="D1250" s="69">
        <v>318.10000000000002</v>
      </c>
      <c r="E1250" s="69">
        <v>907</v>
      </c>
    </row>
    <row r="1251" spans="1:5" x14ac:dyDescent="0.35">
      <c r="A1251" s="68">
        <v>42737</v>
      </c>
      <c r="B1251" s="69">
        <v>1034.03</v>
      </c>
      <c r="C1251" s="69">
        <v>57.2</v>
      </c>
      <c r="D1251" s="69">
        <v>320.10000000000002</v>
      </c>
      <c r="E1251" s="69">
        <v>930</v>
      </c>
    </row>
  </sheetData>
  <mergeCells count="2">
    <mergeCell ref="A1:E1"/>
    <mergeCell ref="F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37"/>
  <sheetViews>
    <sheetView topLeftCell="A17" zoomScale="85" zoomScaleNormal="85" workbookViewId="0">
      <selection activeCell="F39" sqref="F39"/>
    </sheetView>
  </sheetViews>
  <sheetFormatPr defaultColWidth="9.1796875" defaultRowHeight="12.5" x14ac:dyDescent="0.25"/>
  <cols>
    <col min="1" max="1" width="14.7265625" style="34" customWidth="1"/>
    <col min="2" max="2" width="47.26953125" style="34" customWidth="1"/>
    <col min="3" max="3" width="33.81640625" style="34" customWidth="1"/>
    <col min="4" max="4" width="34.1796875" style="34" customWidth="1"/>
    <col min="5" max="16384" width="9.1796875" style="34"/>
  </cols>
  <sheetData>
    <row r="1" spans="1:4" ht="17.25" customHeight="1" thickBot="1" x14ac:dyDescent="0.45">
      <c r="A1" s="31" t="str">
        <f>'Kurser Nasdaq'!B2</f>
        <v>OMX C25</v>
      </c>
      <c r="B1" s="32"/>
      <c r="C1" s="33" t="s">
        <v>281</v>
      </c>
      <c r="D1" s="33" t="s">
        <v>282</v>
      </c>
    </row>
    <row r="2" spans="1:4" ht="20" x14ac:dyDescent="0.4">
      <c r="A2" s="35" t="s">
        <v>283</v>
      </c>
      <c r="B2" s="36" t="s">
        <v>284</v>
      </c>
      <c r="C2" s="37">
        <v>1</v>
      </c>
      <c r="D2" s="38"/>
    </row>
    <row r="3" spans="1:4" ht="20" x14ac:dyDescent="0.4">
      <c r="A3" s="35" t="s">
        <v>285</v>
      </c>
      <c r="B3" s="36" t="s">
        <v>286</v>
      </c>
      <c r="C3" s="39"/>
      <c r="D3" s="40">
        <f>RATE(C2,C5,C4,C6)</f>
        <v>0.10793690705298697</v>
      </c>
    </row>
    <row r="4" spans="1:4" ht="20" x14ac:dyDescent="0.4">
      <c r="A4" s="35" t="s">
        <v>287</v>
      </c>
      <c r="B4" s="36" t="s">
        <v>288</v>
      </c>
      <c r="C4" s="41">
        <f>Porteføljen!B9*-1</f>
        <v>-1034.03</v>
      </c>
      <c r="D4" s="42"/>
    </row>
    <row r="5" spans="1:4" ht="20" x14ac:dyDescent="0.4">
      <c r="A5" s="35" t="s">
        <v>289</v>
      </c>
      <c r="B5" s="36" t="s">
        <v>290</v>
      </c>
      <c r="C5" s="41">
        <v>0</v>
      </c>
      <c r="D5" s="42"/>
    </row>
    <row r="6" spans="1:4" ht="20.5" thickBot="1" x14ac:dyDescent="0.45">
      <c r="A6" s="35" t="s">
        <v>291</v>
      </c>
      <c r="B6" s="36" t="s">
        <v>292</v>
      </c>
      <c r="C6" s="43">
        <f>Porteføljen!B8</f>
        <v>1145.6400000000001</v>
      </c>
      <c r="D6" s="44"/>
    </row>
    <row r="7" spans="1:4" ht="18" customHeight="1" thickBot="1" x14ac:dyDescent="0.45">
      <c r="A7" s="31" t="str">
        <f>A1</f>
        <v>OMX C25</v>
      </c>
      <c r="B7" s="32"/>
      <c r="C7" s="45" t="s">
        <v>281</v>
      </c>
      <c r="D7" s="46" t="s">
        <v>282</v>
      </c>
    </row>
    <row r="8" spans="1:4" ht="20" x14ac:dyDescent="0.4">
      <c r="A8" s="35" t="s">
        <v>283</v>
      </c>
      <c r="B8" s="36" t="str">
        <f>B2</f>
        <v>antal terminer, f.eks år</v>
      </c>
      <c r="C8" s="47">
        <v>2</v>
      </c>
      <c r="D8" s="48"/>
    </row>
    <row r="9" spans="1:4" ht="20" x14ac:dyDescent="0.4">
      <c r="A9" s="35" t="s">
        <v>285</v>
      </c>
      <c r="B9" s="36" t="str">
        <f>B3</f>
        <v>renten</v>
      </c>
      <c r="C9" s="39"/>
      <c r="D9" s="49">
        <f>RATE(C8,C11,C10,C12)</f>
        <v>-1.9093728815171601E-2</v>
      </c>
    </row>
    <row r="10" spans="1:4" ht="20" x14ac:dyDescent="0.4">
      <c r="A10" s="35" t="s">
        <v>287</v>
      </c>
      <c r="B10" s="36" t="str">
        <f>B4</f>
        <v>Present value, nutidsværdi</v>
      </c>
      <c r="C10" s="41">
        <f>C4</f>
        <v>-1034.03</v>
      </c>
      <c r="D10" s="50"/>
    </row>
    <row r="11" spans="1:4" ht="20" x14ac:dyDescent="0.4">
      <c r="A11" s="35" t="s">
        <v>289</v>
      </c>
      <c r="B11" s="36" t="str">
        <f>B5</f>
        <v>Betaling pr. termin, ydelsen</v>
      </c>
      <c r="C11" s="41">
        <v>0</v>
      </c>
      <c r="D11" s="50"/>
    </row>
    <row r="12" spans="1:4" ht="20.5" thickBot="1" x14ac:dyDescent="0.45">
      <c r="A12" s="51" t="s">
        <v>291</v>
      </c>
      <c r="B12" s="52" t="str">
        <f>B6</f>
        <v>Future value</v>
      </c>
      <c r="C12" s="43">
        <f>Porteføljen!B7</f>
        <v>994.92</v>
      </c>
      <c r="D12" s="53"/>
    </row>
    <row r="13" spans="1:4" ht="18.75" customHeight="1" thickBot="1" x14ac:dyDescent="0.45">
      <c r="A13" s="31" t="str">
        <f>A7</f>
        <v>OMX C25</v>
      </c>
      <c r="B13" s="32"/>
      <c r="C13" s="45" t="s">
        <v>281</v>
      </c>
      <c r="D13" s="46" t="s">
        <v>282</v>
      </c>
    </row>
    <row r="14" spans="1:4" ht="20" x14ac:dyDescent="0.4">
      <c r="A14" s="35" t="s">
        <v>283</v>
      </c>
      <c r="B14" s="36" t="str">
        <f>B8</f>
        <v>antal terminer, f.eks år</v>
      </c>
      <c r="C14" s="47">
        <v>3</v>
      </c>
      <c r="D14" s="48"/>
    </row>
    <row r="15" spans="1:4" ht="20" x14ac:dyDescent="0.4">
      <c r="A15" s="35" t="s">
        <v>285</v>
      </c>
      <c r="B15" s="36" t="str">
        <f>B9</f>
        <v>renten</v>
      </c>
      <c r="C15" s="39"/>
      <c r="D15" s="49">
        <f>RATE(C14,C17,C16,C18)</f>
        <v>6.6374916919454671E-2</v>
      </c>
    </row>
    <row r="16" spans="1:4" ht="20" x14ac:dyDescent="0.4">
      <c r="A16" s="35" t="s">
        <v>287</v>
      </c>
      <c r="B16" s="36" t="str">
        <f>B10</f>
        <v>Present value, nutidsværdi</v>
      </c>
      <c r="C16" s="41">
        <f>C10</f>
        <v>-1034.03</v>
      </c>
      <c r="D16" s="50"/>
    </row>
    <row r="17" spans="1:4" ht="20" x14ac:dyDescent="0.4">
      <c r="A17" s="35" t="s">
        <v>289</v>
      </c>
      <c r="B17" s="36" t="str">
        <f>B11</f>
        <v>Betaling pr. termin, ydelsen</v>
      </c>
      <c r="C17" s="41">
        <v>0</v>
      </c>
      <c r="D17" s="50"/>
    </row>
    <row r="18" spans="1:4" ht="20.5" thickBot="1" x14ac:dyDescent="0.45">
      <c r="A18" s="51" t="s">
        <v>291</v>
      </c>
      <c r="B18" s="52" t="str">
        <f>B12</f>
        <v>Future value</v>
      </c>
      <c r="C18" s="43">
        <f>Porteføljen!B6</f>
        <v>1253.9000000000001</v>
      </c>
      <c r="D18" s="53"/>
    </row>
    <row r="19" spans="1:4" ht="13" thickBot="1" x14ac:dyDescent="0.3"/>
    <row r="20" spans="1:4" ht="20.5" thickBot="1" x14ac:dyDescent="0.45">
      <c r="A20" s="31" t="str">
        <f>A13</f>
        <v>OMX C25</v>
      </c>
      <c r="B20" s="32"/>
      <c r="C20" s="33" t="s">
        <v>281</v>
      </c>
      <c r="D20" s="33" t="s">
        <v>282</v>
      </c>
    </row>
    <row r="21" spans="1:4" ht="20" x14ac:dyDescent="0.4">
      <c r="A21" s="35" t="s">
        <v>283</v>
      </c>
      <c r="B21" s="36" t="s">
        <v>284</v>
      </c>
      <c r="C21" s="37">
        <v>4</v>
      </c>
      <c r="D21" s="38"/>
    </row>
    <row r="22" spans="1:4" ht="20" x14ac:dyDescent="0.4">
      <c r="A22" s="35" t="s">
        <v>285</v>
      </c>
      <c r="B22" s="36" t="s">
        <v>286</v>
      </c>
      <c r="C22" s="39"/>
      <c r="D22" s="40">
        <f>RATE(C21,C24,C23,C25)</f>
        <v>0.12844036746637602</v>
      </c>
    </row>
    <row r="23" spans="1:4" ht="20" x14ac:dyDescent="0.4">
      <c r="A23" s="35" t="s">
        <v>287</v>
      </c>
      <c r="B23" s="36" t="s">
        <v>288</v>
      </c>
      <c r="C23" s="41">
        <f>C16</f>
        <v>-1034.03</v>
      </c>
      <c r="D23" s="42"/>
    </row>
    <row r="24" spans="1:4" ht="20" x14ac:dyDescent="0.4">
      <c r="A24" s="35" t="s">
        <v>289</v>
      </c>
      <c r="B24" s="36" t="s">
        <v>290</v>
      </c>
      <c r="C24" s="41">
        <v>0</v>
      </c>
      <c r="D24" s="42"/>
    </row>
    <row r="25" spans="1:4" ht="20.5" thickBot="1" x14ac:dyDescent="0.45">
      <c r="A25" s="35" t="s">
        <v>291</v>
      </c>
      <c r="B25" s="36" t="s">
        <v>292</v>
      </c>
      <c r="C25" s="43">
        <f>Porteføljen!B5</f>
        <v>1676.67</v>
      </c>
      <c r="D25" s="44"/>
    </row>
    <row r="26" spans="1:4" ht="20.5" thickBot="1" x14ac:dyDescent="0.45">
      <c r="A26" s="31" t="str">
        <f>A20</f>
        <v>OMX C25</v>
      </c>
      <c r="B26" s="32"/>
      <c r="C26" s="45" t="s">
        <v>281</v>
      </c>
      <c r="D26" s="46" t="s">
        <v>282</v>
      </c>
    </row>
    <row r="27" spans="1:4" ht="20" x14ac:dyDescent="0.4">
      <c r="A27" s="35" t="s">
        <v>283</v>
      </c>
      <c r="B27" s="36" t="str">
        <f>B21</f>
        <v>antal terminer, f.eks år</v>
      </c>
      <c r="C27" s="47">
        <v>5</v>
      </c>
      <c r="D27" s="48"/>
    </row>
    <row r="28" spans="1:4" ht="20" x14ac:dyDescent="0.4">
      <c r="A28" s="35" t="s">
        <v>285</v>
      </c>
      <c r="B28" s="36" t="str">
        <f>B22</f>
        <v>renten</v>
      </c>
      <c r="C28" s="39"/>
      <c r="D28" s="49">
        <f>RATE(C27,C30,C29,C31)</f>
        <v>0.13708939817909574</v>
      </c>
    </row>
    <row r="29" spans="1:4" ht="20" x14ac:dyDescent="0.4">
      <c r="A29" s="35" t="s">
        <v>287</v>
      </c>
      <c r="B29" s="36" t="str">
        <f>B23</f>
        <v>Present value, nutidsværdi</v>
      </c>
      <c r="C29" s="41">
        <f>C23</f>
        <v>-1034.03</v>
      </c>
      <c r="D29" s="50"/>
    </row>
    <row r="30" spans="1:4" ht="20" x14ac:dyDescent="0.4">
      <c r="A30" s="35" t="s">
        <v>289</v>
      </c>
      <c r="B30" s="36" t="str">
        <f>B24</f>
        <v>Betaling pr. termin, ydelsen</v>
      </c>
      <c r="C30" s="41">
        <v>0</v>
      </c>
      <c r="D30" s="50"/>
    </row>
    <row r="31" spans="1:4" ht="20.5" thickBot="1" x14ac:dyDescent="0.45">
      <c r="A31" s="51" t="s">
        <v>291</v>
      </c>
      <c r="B31" s="52" t="str">
        <f>B25</f>
        <v>Future value</v>
      </c>
      <c r="C31" s="43">
        <f>Porteføljen!B4</f>
        <v>1965.65</v>
      </c>
      <c r="D31" s="53"/>
    </row>
    <row r="32" spans="1:4" ht="20.5" thickBot="1" x14ac:dyDescent="0.45">
      <c r="A32" s="31" t="s">
        <v>309</v>
      </c>
      <c r="B32" s="32"/>
      <c r="C32" s="45" t="s">
        <v>281</v>
      </c>
      <c r="D32" s="46" t="s">
        <v>282</v>
      </c>
    </row>
    <row r="33" spans="1:4" ht="20" x14ac:dyDescent="0.4">
      <c r="A33" s="35" t="s">
        <v>283</v>
      </c>
      <c r="B33" s="36" t="str">
        <f>B27</f>
        <v>antal terminer, f.eks år</v>
      </c>
      <c r="C33" s="47">
        <v>5</v>
      </c>
      <c r="D33" s="48"/>
    </row>
    <row r="34" spans="1:4" ht="20" x14ac:dyDescent="0.4">
      <c r="A34" s="35" t="s">
        <v>285</v>
      </c>
      <c r="B34" s="36" t="str">
        <f>B28</f>
        <v>renten</v>
      </c>
      <c r="C34" s="39"/>
      <c r="D34" s="49">
        <f>RATE(C33,C36,C35,C37)</f>
        <v>0.23815450146051653</v>
      </c>
    </row>
    <row r="35" spans="1:4" ht="20" x14ac:dyDescent="0.4">
      <c r="A35" s="35" t="s">
        <v>287</v>
      </c>
      <c r="B35" s="36" t="str">
        <f>B29</f>
        <v>Present value, nutidsværdi</v>
      </c>
      <c r="C35" s="41">
        <f>Porteføljen!C70*-1</f>
        <v>-100000</v>
      </c>
      <c r="D35" s="50"/>
    </row>
    <row r="36" spans="1:4" ht="20" x14ac:dyDescent="0.4">
      <c r="A36" s="35" t="s">
        <v>289</v>
      </c>
      <c r="B36" s="36" t="str">
        <f>B30</f>
        <v>Betaling pr. termin, ydelsen</v>
      </c>
      <c r="C36" s="41">
        <v>0</v>
      </c>
      <c r="D36" s="50"/>
    </row>
    <row r="37" spans="1:4" ht="20.5" thickBot="1" x14ac:dyDescent="0.45">
      <c r="A37" s="51" t="s">
        <v>291</v>
      </c>
      <c r="B37" s="52" t="str">
        <f>B31</f>
        <v>Future value</v>
      </c>
      <c r="C37" s="43">
        <f>Porteføljen!G70</f>
        <v>290987.41376570443</v>
      </c>
      <c r="D37" s="53"/>
    </row>
  </sheetData>
  <pageMargins left="0.75" right="0.75" top="1" bottom="1"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32"/>
  <sheetViews>
    <sheetView zoomScale="85" zoomScaleNormal="85" workbookViewId="0">
      <selection activeCell="C1" sqref="C1"/>
    </sheetView>
  </sheetViews>
  <sheetFormatPr defaultColWidth="9.1796875" defaultRowHeight="12.5" x14ac:dyDescent="0.25"/>
  <cols>
    <col min="1" max="1" width="14.7265625" style="34" customWidth="1"/>
    <col min="2" max="2" width="47.26953125" style="34" customWidth="1"/>
    <col min="3" max="3" width="33.81640625" style="34" customWidth="1"/>
    <col min="4" max="4" width="34.1796875" style="34" customWidth="1"/>
    <col min="5" max="16384" width="9.1796875" style="34"/>
  </cols>
  <sheetData>
    <row r="1" spans="1:4" ht="13" thickBot="1" x14ac:dyDescent="0.3"/>
    <row r="2" spans="1:4" ht="17.25" customHeight="1" thickBot="1" x14ac:dyDescent="0.45">
      <c r="A2" s="31" t="str">
        <f>'Kurser Nasdaq'!C2</f>
        <v>Ambu</v>
      </c>
      <c r="B2" s="32"/>
      <c r="C2" s="33" t="s">
        <v>281</v>
      </c>
      <c r="D2" s="33" t="s">
        <v>282</v>
      </c>
    </row>
    <row r="3" spans="1:4" ht="20" x14ac:dyDescent="0.4">
      <c r="A3" s="35" t="s">
        <v>283</v>
      </c>
      <c r="B3" s="36" t="s">
        <v>284</v>
      </c>
      <c r="C3" s="37">
        <v>1</v>
      </c>
      <c r="D3" s="38"/>
    </row>
    <row r="4" spans="1:4" ht="20" x14ac:dyDescent="0.4">
      <c r="A4" s="35" t="s">
        <v>285</v>
      </c>
      <c r="B4" s="36" t="s">
        <v>286</v>
      </c>
      <c r="C4" s="39"/>
      <c r="D4" s="40">
        <f>RATE(C3,C6,C5,C7)</f>
        <v>0.94405594405594406</v>
      </c>
    </row>
    <row r="5" spans="1:4" ht="20" x14ac:dyDescent="0.4">
      <c r="A5" s="35" t="s">
        <v>287</v>
      </c>
      <c r="B5" s="36" t="s">
        <v>288</v>
      </c>
      <c r="C5" s="41">
        <f>Porteføljen!C9</f>
        <v>57.2</v>
      </c>
      <c r="D5" s="42"/>
    </row>
    <row r="6" spans="1:4" ht="20" x14ac:dyDescent="0.4">
      <c r="A6" s="35" t="s">
        <v>289</v>
      </c>
      <c r="B6" s="36" t="s">
        <v>290</v>
      </c>
      <c r="C6" s="41">
        <v>0</v>
      </c>
      <c r="D6" s="42"/>
    </row>
    <row r="7" spans="1:4" ht="20.5" thickBot="1" x14ac:dyDescent="0.45">
      <c r="A7" s="35" t="s">
        <v>291</v>
      </c>
      <c r="B7" s="36" t="s">
        <v>292</v>
      </c>
      <c r="C7" s="43">
        <f>Porteføljen!C8*-1</f>
        <v>-111.2</v>
      </c>
      <c r="D7" s="44"/>
    </row>
    <row r="8" spans="1:4" ht="18" customHeight="1" thickBot="1" x14ac:dyDescent="0.45">
      <c r="A8" s="31" t="s">
        <v>293</v>
      </c>
      <c r="B8" s="32"/>
      <c r="C8" s="45" t="s">
        <v>281</v>
      </c>
      <c r="D8" s="46" t="s">
        <v>282</v>
      </c>
    </row>
    <row r="9" spans="1:4" ht="20" x14ac:dyDescent="0.4">
      <c r="A9" s="35" t="s">
        <v>283</v>
      </c>
      <c r="B9" s="36" t="str">
        <f>B3</f>
        <v>antal terminer, f.eks år</v>
      </c>
      <c r="C9" s="47">
        <v>2</v>
      </c>
      <c r="D9" s="48"/>
    </row>
    <row r="10" spans="1:4" ht="20" x14ac:dyDescent="0.4">
      <c r="A10" s="35" t="s">
        <v>285</v>
      </c>
      <c r="B10" s="36" t="str">
        <f>B4</f>
        <v>renten</v>
      </c>
      <c r="C10" s="39"/>
      <c r="D10" s="49">
        <f>RATE(C9,C12,C11,C13)</f>
        <v>0.65461845685409004</v>
      </c>
    </row>
    <row r="11" spans="1:4" ht="20" x14ac:dyDescent="0.4">
      <c r="A11" s="35" t="s">
        <v>287</v>
      </c>
      <c r="B11" s="36" t="str">
        <f>B5</f>
        <v>Present value, nutidsværdi</v>
      </c>
      <c r="C11" s="41">
        <f>C5*-1</f>
        <v>-57.2</v>
      </c>
      <c r="D11" s="50"/>
    </row>
    <row r="12" spans="1:4" ht="20" x14ac:dyDescent="0.4">
      <c r="A12" s="35" t="s">
        <v>289</v>
      </c>
      <c r="B12" s="36" t="str">
        <f>B6</f>
        <v>Betaling pr. termin, ydelsen</v>
      </c>
      <c r="C12" s="41">
        <v>0</v>
      </c>
      <c r="D12" s="50"/>
    </row>
    <row r="13" spans="1:4" ht="20.5" thickBot="1" x14ac:dyDescent="0.45">
      <c r="A13" s="51" t="s">
        <v>291</v>
      </c>
      <c r="B13" s="52" t="str">
        <f>B7</f>
        <v>Future value</v>
      </c>
      <c r="C13" s="43">
        <f>Porteføljen!C7</f>
        <v>156.6</v>
      </c>
      <c r="D13" s="53"/>
    </row>
    <row r="14" spans="1:4" ht="18.75" customHeight="1" thickBot="1" x14ac:dyDescent="0.45">
      <c r="A14" s="31" t="s">
        <v>294</v>
      </c>
      <c r="B14" s="32"/>
      <c r="C14" s="45" t="s">
        <v>281</v>
      </c>
      <c r="D14" s="46" t="s">
        <v>282</v>
      </c>
    </row>
    <row r="15" spans="1:4" ht="20" x14ac:dyDescent="0.4">
      <c r="A15" s="35" t="s">
        <v>283</v>
      </c>
      <c r="B15" s="36" t="str">
        <f>B9</f>
        <v>antal terminer, f.eks år</v>
      </c>
      <c r="C15" s="47">
        <v>3</v>
      </c>
      <c r="D15" s="48"/>
    </row>
    <row r="16" spans="1:4" ht="20" x14ac:dyDescent="0.4">
      <c r="A16" s="35" t="s">
        <v>285</v>
      </c>
      <c r="B16" s="36" t="str">
        <f>B10</f>
        <v>renten</v>
      </c>
      <c r="C16" s="39"/>
      <c r="D16" s="49">
        <f>RATE(C15,C18,C17,C19)</f>
        <v>0.2499300660175334</v>
      </c>
    </row>
    <row r="17" spans="1:4" ht="20" x14ac:dyDescent="0.4">
      <c r="A17" s="35" t="s">
        <v>287</v>
      </c>
      <c r="B17" s="36" t="str">
        <f>B11</f>
        <v>Present value, nutidsværdi</v>
      </c>
      <c r="C17" s="41">
        <f>C11</f>
        <v>-57.2</v>
      </c>
      <c r="D17" s="50"/>
    </row>
    <row r="18" spans="1:4" ht="20" x14ac:dyDescent="0.4">
      <c r="A18" s="35" t="s">
        <v>289</v>
      </c>
      <c r="B18" s="36" t="str">
        <f>B12</f>
        <v>Betaling pr. termin, ydelsen</v>
      </c>
      <c r="C18" s="41">
        <v>0</v>
      </c>
      <c r="D18" s="50"/>
    </row>
    <row r="19" spans="1:4" ht="20.5" thickBot="1" x14ac:dyDescent="0.45">
      <c r="A19" s="51" t="s">
        <v>291</v>
      </c>
      <c r="B19" s="52" t="str">
        <f>B13</f>
        <v>Future value</v>
      </c>
      <c r="C19" s="43">
        <f>Porteføljen!C6</f>
        <v>111.7</v>
      </c>
      <c r="D19" s="53"/>
    </row>
    <row r="20" spans="1:4" ht="13" thickBot="1" x14ac:dyDescent="0.3"/>
    <row r="21" spans="1:4" ht="20.5" thickBot="1" x14ac:dyDescent="0.45">
      <c r="A21" s="31" t="s">
        <v>280</v>
      </c>
      <c r="B21" s="32"/>
      <c r="C21" s="33" t="s">
        <v>281</v>
      </c>
      <c r="D21" s="33" t="s">
        <v>282</v>
      </c>
    </row>
    <row r="22" spans="1:4" ht="20" x14ac:dyDescent="0.4">
      <c r="A22" s="35" t="s">
        <v>283</v>
      </c>
      <c r="B22" s="36" t="s">
        <v>284</v>
      </c>
      <c r="C22" s="37">
        <v>4</v>
      </c>
      <c r="D22" s="38"/>
    </row>
    <row r="23" spans="1:4" ht="20" x14ac:dyDescent="0.4">
      <c r="A23" s="35" t="s">
        <v>285</v>
      </c>
      <c r="B23" s="36" t="s">
        <v>286</v>
      </c>
      <c r="C23" s="39"/>
      <c r="D23" s="40">
        <f>RATE(C22,C25,C24,C26)</f>
        <v>0.4646115815505919</v>
      </c>
    </row>
    <row r="24" spans="1:4" ht="20" x14ac:dyDescent="0.4">
      <c r="A24" s="35" t="s">
        <v>287</v>
      </c>
      <c r="B24" s="36" t="s">
        <v>288</v>
      </c>
      <c r="C24" s="41">
        <f>C17</f>
        <v>-57.2</v>
      </c>
      <c r="D24" s="42"/>
    </row>
    <row r="25" spans="1:4" ht="20" x14ac:dyDescent="0.4">
      <c r="A25" s="35" t="s">
        <v>289</v>
      </c>
      <c r="B25" s="36" t="s">
        <v>290</v>
      </c>
      <c r="C25" s="41">
        <v>0</v>
      </c>
      <c r="D25" s="42"/>
    </row>
    <row r="26" spans="1:4" ht="20.5" thickBot="1" x14ac:dyDescent="0.45">
      <c r="A26" s="35" t="s">
        <v>291</v>
      </c>
      <c r="B26" s="36" t="s">
        <v>292</v>
      </c>
      <c r="C26" s="43">
        <f>Porteføljen!C5</f>
        <v>263.2</v>
      </c>
      <c r="D26" s="44"/>
    </row>
    <row r="27" spans="1:4" ht="20.5" thickBot="1" x14ac:dyDescent="0.45">
      <c r="A27" s="31" t="s">
        <v>293</v>
      </c>
      <c r="B27" s="32"/>
      <c r="C27" s="45" t="s">
        <v>281</v>
      </c>
      <c r="D27" s="46" t="s">
        <v>282</v>
      </c>
    </row>
    <row r="28" spans="1:4" ht="20" x14ac:dyDescent="0.4">
      <c r="A28" s="35" t="s">
        <v>283</v>
      </c>
      <c r="B28" s="36" t="str">
        <f>B22</f>
        <v>antal terminer, f.eks år</v>
      </c>
      <c r="C28" s="47">
        <v>5</v>
      </c>
      <c r="D28" s="48"/>
    </row>
    <row r="29" spans="1:4" ht="20" x14ac:dyDescent="0.4">
      <c r="A29" s="35" t="s">
        <v>285</v>
      </c>
      <c r="B29" s="36" t="str">
        <f>B23</f>
        <v>renten</v>
      </c>
      <c r="C29" s="39"/>
      <c r="D29" s="49">
        <f>RATE(C28,C31,C30,C32)</f>
        <v>0.24775699971544021</v>
      </c>
    </row>
    <row r="30" spans="1:4" ht="20" x14ac:dyDescent="0.4">
      <c r="A30" s="35" t="s">
        <v>287</v>
      </c>
      <c r="B30" s="36" t="str">
        <f>B24</f>
        <v>Present value, nutidsværdi</v>
      </c>
      <c r="C30" s="41">
        <f>C24</f>
        <v>-57.2</v>
      </c>
      <c r="D30" s="50"/>
    </row>
    <row r="31" spans="1:4" ht="20" x14ac:dyDescent="0.4">
      <c r="A31" s="35" t="s">
        <v>289</v>
      </c>
      <c r="B31" s="36" t="str">
        <f>B25</f>
        <v>Betaling pr. termin, ydelsen</v>
      </c>
      <c r="C31" s="41">
        <v>0</v>
      </c>
      <c r="D31" s="50"/>
    </row>
    <row r="32" spans="1:4" ht="20.5" thickBot="1" x14ac:dyDescent="0.45">
      <c r="A32" s="51" t="s">
        <v>291</v>
      </c>
      <c r="B32" s="52" t="str">
        <f>B26</f>
        <v>Future value</v>
      </c>
      <c r="C32" s="43">
        <f>Porteføljen!C4</f>
        <v>173</v>
      </c>
      <c r="D32" s="53"/>
    </row>
  </sheetData>
  <pageMargins left="0.75" right="0.75" top="1" bottom="1"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31"/>
  <sheetViews>
    <sheetView topLeftCell="A8" zoomScale="85" zoomScaleNormal="85" workbookViewId="0">
      <selection activeCell="C31" sqref="C31"/>
    </sheetView>
  </sheetViews>
  <sheetFormatPr defaultColWidth="9.1796875" defaultRowHeight="12.5" x14ac:dyDescent="0.25"/>
  <cols>
    <col min="1" max="1" width="14.7265625" style="34" customWidth="1"/>
    <col min="2" max="2" width="47.26953125" style="34" customWidth="1"/>
    <col min="3" max="3" width="33.81640625" style="34" customWidth="1"/>
    <col min="4" max="4" width="34.1796875" style="34" customWidth="1"/>
    <col min="5" max="16384" width="9.1796875" style="34"/>
  </cols>
  <sheetData>
    <row r="1" spans="1:4" ht="17.25" customHeight="1" thickBot="1" x14ac:dyDescent="0.45">
      <c r="A1" s="31" t="str">
        <f>Porteføljen!D1</f>
        <v>DSV</v>
      </c>
      <c r="B1" s="32"/>
      <c r="C1" s="33" t="s">
        <v>281</v>
      </c>
      <c r="D1" s="33" t="s">
        <v>282</v>
      </c>
    </row>
    <row r="2" spans="1:4" ht="20" x14ac:dyDescent="0.4">
      <c r="A2" s="35" t="s">
        <v>283</v>
      </c>
      <c r="B2" s="36" t="s">
        <v>284</v>
      </c>
      <c r="C2" s="37">
        <v>1</v>
      </c>
      <c r="D2" s="38"/>
    </row>
    <row r="3" spans="1:4" ht="20" x14ac:dyDescent="0.4">
      <c r="A3" s="35" t="s">
        <v>285</v>
      </c>
      <c r="B3" s="36" t="s">
        <v>286</v>
      </c>
      <c r="C3" s="39"/>
      <c r="D3" s="40">
        <f>RATE(C2,C5,C4,C6)</f>
        <v>0.52639800062480491</v>
      </c>
    </row>
    <row r="4" spans="1:4" ht="20" x14ac:dyDescent="0.4">
      <c r="A4" s="35" t="s">
        <v>287</v>
      </c>
      <c r="B4" s="36" t="s">
        <v>288</v>
      </c>
      <c r="C4" s="41">
        <f>Porteføljen!D9*-1</f>
        <v>-320.10000000000002</v>
      </c>
      <c r="D4" s="42"/>
    </row>
    <row r="5" spans="1:4" ht="20" x14ac:dyDescent="0.4">
      <c r="A5" s="35" t="s">
        <v>289</v>
      </c>
      <c r="B5" s="36" t="s">
        <v>290</v>
      </c>
      <c r="C5" s="41">
        <v>0</v>
      </c>
      <c r="D5" s="42"/>
    </row>
    <row r="6" spans="1:4" ht="20.5" thickBot="1" x14ac:dyDescent="0.45">
      <c r="A6" s="35" t="s">
        <v>291</v>
      </c>
      <c r="B6" s="36" t="s">
        <v>292</v>
      </c>
      <c r="C6" s="43">
        <f>Porteføljen!D8</f>
        <v>488.6</v>
      </c>
      <c r="D6" s="44"/>
    </row>
    <row r="7" spans="1:4" ht="18" customHeight="1" thickBot="1" x14ac:dyDescent="0.45">
      <c r="A7" s="31" t="str">
        <f>A1</f>
        <v>DSV</v>
      </c>
      <c r="B7" s="32"/>
      <c r="C7" s="45" t="s">
        <v>281</v>
      </c>
      <c r="D7" s="46" t="s">
        <v>282</v>
      </c>
    </row>
    <row r="8" spans="1:4" ht="20" x14ac:dyDescent="0.4">
      <c r="A8" s="35" t="s">
        <v>283</v>
      </c>
      <c r="B8" s="36" t="str">
        <f>B2</f>
        <v>antal terminer, f.eks år</v>
      </c>
      <c r="C8" s="47">
        <v>2</v>
      </c>
      <c r="D8" s="48"/>
    </row>
    <row r="9" spans="1:4" ht="20" x14ac:dyDescent="0.4">
      <c r="A9" s="35" t="s">
        <v>285</v>
      </c>
      <c r="B9" s="36" t="str">
        <f>B3</f>
        <v>renten</v>
      </c>
      <c r="C9" s="39"/>
      <c r="D9" s="49">
        <f>RATE(C8,C11,C10,C12)</f>
        <v>0.15794256779713706</v>
      </c>
    </row>
    <row r="10" spans="1:4" ht="20" x14ac:dyDescent="0.4">
      <c r="A10" s="35" t="s">
        <v>287</v>
      </c>
      <c r="B10" s="36" t="str">
        <f>B4</f>
        <v>Present value, nutidsværdi</v>
      </c>
      <c r="C10" s="41">
        <f>C4</f>
        <v>-320.10000000000002</v>
      </c>
      <c r="D10" s="50"/>
    </row>
    <row r="11" spans="1:4" ht="20" x14ac:dyDescent="0.4">
      <c r="A11" s="35" t="s">
        <v>289</v>
      </c>
      <c r="B11" s="36" t="str">
        <f>B5</f>
        <v>Betaling pr. termin, ydelsen</v>
      </c>
      <c r="C11" s="41">
        <v>0</v>
      </c>
      <c r="D11" s="50"/>
    </row>
    <row r="12" spans="1:4" ht="20.5" thickBot="1" x14ac:dyDescent="0.45">
      <c r="A12" s="51" t="s">
        <v>291</v>
      </c>
      <c r="B12" s="52" t="str">
        <f>B6</f>
        <v>Future value</v>
      </c>
      <c r="C12" s="43">
        <f>Porteføljen!D7</f>
        <v>429.2</v>
      </c>
      <c r="D12" s="53"/>
    </row>
    <row r="13" spans="1:4" ht="18.75" customHeight="1" thickBot="1" x14ac:dyDescent="0.45">
      <c r="A13" s="31" t="str">
        <f>A1</f>
        <v>DSV</v>
      </c>
      <c r="B13" s="32"/>
      <c r="C13" s="45" t="s">
        <v>281</v>
      </c>
      <c r="D13" s="46" t="s">
        <v>282</v>
      </c>
    </row>
    <row r="14" spans="1:4" ht="20" x14ac:dyDescent="0.4">
      <c r="A14" s="35" t="s">
        <v>283</v>
      </c>
      <c r="B14" s="36" t="str">
        <f>B8</f>
        <v>antal terminer, f.eks år</v>
      </c>
      <c r="C14" s="47">
        <v>3</v>
      </c>
      <c r="D14" s="48"/>
    </row>
    <row r="15" spans="1:4" ht="20" x14ac:dyDescent="0.4">
      <c r="A15" s="35" t="s">
        <v>285</v>
      </c>
      <c r="B15" s="36" t="str">
        <f>B9</f>
        <v>renten</v>
      </c>
      <c r="C15" s="39"/>
      <c r="D15" s="49">
        <f>RATE(C14,C17,C16,C18)</f>
        <v>0.3386102450311082</v>
      </c>
    </row>
    <row r="16" spans="1:4" ht="20" x14ac:dyDescent="0.4">
      <c r="A16" s="35" t="s">
        <v>287</v>
      </c>
      <c r="B16" s="36" t="str">
        <f>B10</f>
        <v>Present value, nutidsværdi</v>
      </c>
      <c r="C16" s="41">
        <f>C10</f>
        <v>-320.10000000000002</v>
      </c>
      <c r="D16" s="50"/>
    </row>
    <row r="17" spans="1:4" ht="20" x14ac:dyDescent="0.4">
      <c r="A17" s="35" t="s">
        <v>289</v>
      </c>
      <c r="B17" s="36" t="str">
        <f>B11</f>
        <v>Betaling pr. termin, ydelsen</v>
      </c>
      <c r="C17" s="41">
        <v>0</v>
      </c>
      <c r="D17" s="50"/>
    </row>
    <row r="18" spans="1:4" ht="20.5" thickBot="1" x14ac:dyDescent="0.45">
      <c r="A18" s="51" t="s">
        <v>291</v>
      </c>
      <c r="B18" s="52" t="str">
        <f>B12</f>
        <v>Future value</v>
      </c>
      <c r="C18" s="43">
        <f>Porteføljen!D6</f>
        <v>767.8</v>
      </c>
      <c r="D18" s="53"/>
    </row>
    <row r="19" spans="1:4" ht="13" thickBot="1" x14ac:dyDescent="0.3"/>
    <row r="20" spans="1:4" ht="20.5" thickBot="1" x14ac:dyDescent="0.45">
      <c r="A20" s="31" t="str">
        <f>A1</f>
        <v>DSV</v>
      </c>
      <c r="B20" s="32"/>
      <c r="C20" s="33" t="s">
        <v>281</v>
      </c>
      <c r="D20" s="33" t="s">
        <v>282</v>
      </c>
    </row>
    <row r="21" spans="1:4" ht="20" x14ac:dyDescent="0.4">
      <c r="A21" s="35" t="s">
        <v>283</v>
      </c>
      <c r="B21" s="36" t="s">
        <v>284</v>
      </c>
      <c r="C21" s="37">
        <v>4</v>
      </c>
      <c r="D21" s="38"/>
    </row>
    <row r="22" spans="1:4" ht="20" x14ac:dyDescent="0.4">
      <c r="A22" s="35" t="s">
        <v>285</v>
      </c>
      <c r="B22" s="36" t="s">
        <v>286</v>
      </c>
      <c r="C22" s="39"/>
      <c r="D22" s="40">
        <f>RATE(C21,C24,C23,C25)</f>
        <v>0.33606819079432881</v>
      </c>
    </row>
    <row r="23" spans="1:4" ht="20" x14ac:dyDescent="0.4">
      <c r="A23" s="35" t="s">
        <v>287</v>
      </c>
      <c r="B23" s="36" t="s">
        <v>288</v>
      </c>
      <c r="C23" s="41">
        <f>C16</f>
        <v>-320.10000000000002</v>
      </c>
      <c r="D23" s="42"/>
    </row>
    <row r="24" spans="1:4" ht="20" x14ac:dyDescent="0.4">
      <c r="A24" s="35" t="s">
        <v>289</v>
      </c>
      <c r="B24" s="36" t="s">
        <v>290</v>
      </c>
      <c r="C24" s="41">
        <v>0</v>
      </c>
      <c r="D24" s="42"/>
    </row>
    <row r="25" spans="1:4" ht="20.5" thickBot="1" x14ac:dyDescent="0.45">
      <c r="A25" s="35" t="s">
        <v>291</v>
      </c>
      <c r="B25" s="36" t="s">
        <v>292</v>
      </c>
      <c r="C25" s="43">
        <f>Porteføljen!D5</f>
        <v>1020</v>
      </c>
      <c r="D25" s="44"/>
    </row>
    <row r="26" spans="1:4" ht="20.5" thickBot="1" x14ac:dyDescent="0.45">
      <c r="A26" s="31" t="str">
        <f>A20</f>
        <v>DSV</v>
      </c>
      <c r="B26" s="32"/>
      <c r="C26" s="45" t="s">
        <v>281</v>
      </c>
      <c r="D26" s="46" t="s">
        <v>282</v>
      </c>
    </row>
    <row r="27" spans="1:4" ht="20" x14ac:dyDescent="0.4">
      <c r="A27" s="35" t="s">
        <v>283</v>
      </c>
      <c r="B27" s="36" t="str">
        <f>B21</f>
        <v>antal terminer, f.eks år</v>
      </c>
      <c r="C27" s="47">
        <v>5</v>
      </c>
      <c r="D27" s="48"/>
    </row>
    <row r="28" spans="1:4" ht="20" x14ac:dyDescent="0.4">
      <c r="A28" s="35" t="s">
        <v>285</v>
      </c>
      <c r="B28" s="36" t="str">
        <f>B22</f>
        <v>renten</v>
      </c>
      <c r="C28" s="39"/>
      <c r="D28" s="49">
        <f>RATE(C27,C30,C29,C31)</f>
        <v>0.36690744503330941</v>
      </c>
    </row>
    <row r="29" spans="1:4" ht="20" x14ac:dyDescent="0.4">
      <c r="A29" s="35" t="s">
        <v>287</v>
      </c>
      <c r="B29" s="36" t="str">
        <f>B23</f>
        <v>Present value, nutidsværdi</v>
      </c>
      <c r="C29" s="41">
        <f>C23</f>
        <v>-320.10000000000002</v>
      </c>
      <c r="D29" s="50"/>
    </row>
    <row r="30" spans="1:4" ht="20" x14ac:dyDescent="0.4">
      <c r="A30" s="35" t="s">
        <v>289</v>
      </c>
      <c r="B30" s="36" t="str">
        <f>B24</f>
        <v>Betaling pr. termin, ydelsen</v>
      </c>
      <c r="C30" s="41">
        <v>0</v>
      </c>
      <c r="D30" s="50"/>
    </row>
    <row r="31" spans="1:4" ht="20.5" thickBot="1" x14ac:dyDescent="0.45">
      <c r="A31" s="51" t="s">
        <v>291</v>
      </c>
      <c r="B31" s="52" t="str">
        <f>B25</f>
        <v>Future value</v>
      </c>
      <c r="C31" s="43">
        <f>Porteføljen!D4</f>
        <v>1527.5</v>
      </c>
      <c r="D31" s="53"/>
    </row>
  </sheetData>
  <pageMargins left="0.75" right="0.75" top="1" bottom="1"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31"/>
  <sheetViews>
    <sheetView topLeftCell="A7" zoomScale="85" zoomScaleNormal="85" workbookViewId="0">
      <selection activeCell="B1" sqref="B1"/>
    </sheetView>
  </sheetViews>
  <sheetFormatPr defaultColWidth="9.1796875" defaultRowHeight="12.5" x14ac:dyDescent="0.25"/>
  <cols>
    <col min="1" max="1" width="14.7265625" style="34" customWidth="1"/>
    <col min="2" max="2" width="47.26953125" style="34" customWidth="1"/>
    <col min="3" max="3" width="33.81640625" style="34" customWidth="1"/>
    <col min="4" max="4" width="34.1796875" style="34" customWidth="1"/>
    <col min="5" max="16384" width="9.1796875" style="34"/>
  </cols>
  <sheetData>
    <row r="1" spans="1:4" ht="17.25" customHeight="1" thickBot="1" x14ac:dyDescent="0.45">
      <c r="A1" s="31" t="str">
        <f>Porteføljen!E1</f>
        <v>Pandora</v>
      </c>
      <c r="B1" s="32"/>
      <c r="C1" s="33" t="s">
        <v>281</v>
      </c>
      <c r="D1" s="33" t="s">
        <v>282</v>
      </c>
    </row>
    <row r="2" spans="1:4" ht="20" x14ac:dyDescent="0.4">
      <c r="A2" s="35" t="s">
        <v>283</v>
      </c>
      <c r="B2" s="36" t="s">
        <v>284</v>
      </c>
      <c r="C2" s="37">
        <v>1</v>
      </c>
      <c r="D2" s="38"/>
    </row>
    <row r="3" spans="1:4" ht="20" x14ac:dyDescent="0.4">
      <c r="A3" s="35" t="s">
        <v>285</v>
      </c>
      <c r="B3" s="36" t="s">
        <v>286</v>
      </c>
      <c r="C3" s="39"/>
      <c r="D3" s="40">
        <f>RATE(C2,C5,C4,C6)</f>
        <v>-0.2736559139784947</v>
      </c>
    </row>
    <row r="4" spans="1:4" ht="20" x14ac:dyDescent="0.4">
      <c r="A4" s="35" t="s">
        <v>287</v>
      </c>
      <c r="B4" s="36" t="s">
        <v>288</v>
      </c>
      <c r="C4" s="41">
        <f>Porteføljen!E9*-1</f>
        <v>-930</v>
      </c>
      <c r="D4" s="42"/>
    </row>
    <row r="5" spans="1:4" ht="20" x14ac:dyDescent="0.4">
      <c r="A5" s="35" t="s">
        <v>289</v>
      </c>
      <c r="B5" s="36" t="s">
        <v>290</v>
      </c>
      <c r="C5" s="41">
        <v>0</v>
      </c>
      <c r="D5" s="42"/>
    </row>
    <row r="6" spans="1:4" ht="20.5" thickBot="1" x14ac:dyDescent="0.45">
      <c r="A6" s="35" t="s">
        <v>291</v>
      </c>
      <c r="B6" s="36" t="s">
        <v>292</v>
      </c>
      <c r="C6" s="43">
        <f>Porteføljen!E8</f>
        <v>675.5</v>
      </c>
      <c r="D6" s="44"/>
    </row>
    <row r="7" spans="1:4" ht="18" customHeight="1" thickBot="1" x14ac:dyDescent="0.45">
      <c r="A7" s="31" t="str">
        <f>A1</f>
        <v>Pandora</v>
      </c>
      <c r="B7" s="32"/>
      <c r="C7" s="45" t="s">
        <v>281</v>
      </c>
      <c r="D7" s="46" t="s">
        <v>282</v>
      </c>
    </row>
    <row r="8" spans="1:4" ht="20" x14ac:dyDescent="0.4">
      <c r="A8" s="35" t="s">
        <v>283</v>
      </c>
      <c r="B8" s="36" t="str">
        <f>B2</f>
        <v>antal terminer, f.eks år</v>
      </c>
      <c r="C8" s="47">
        <v>2</v>
      </c>
      <c r="D8" s="48"/>
    </row>
    <row r="9" spans="1:4" ht="20" x14ac:dyDescent="0.4">
      <c r="A9" s="35" t="s">
        <v>285</v>
      </c>
      <c r="B9" s="36" t="str">
        <f>B3</f>
        <v>renten</v>
      </c>
      <c r="C9" s="39"/>
      <c r="D9" s="49">
        <f>RATE(C8,C11,C10,C12)</f>
        <v>-0.46589437635959935</v>
      </c>
    </row>
    <row r="10" spans="1:4" ht="20" x14ac:dyDescent="0.4">
      <c r="A10" s="35" t="s">
        <v>287</v>
      </c>
      <c r="B10" s="36" t="str">
        <f>B4</f>
        <v>Present value, nutidsværdi</v>
      </c>
      <c r="C10" s="41">
        <f>C4</f>
        <v>-930</v>
      </c>
      <c r="D10" s="50"/>
    </row>
    <row r="11" spans="1:4" ht="20" x14ac:dyDescent="0.4">
      <c r="A11" s="35" t="s">
        <v>289</v>
      </c>
      <c r="B11" s="36" t="str">
        <f>B5</f>
        <v>Betaling pr. termin, ydelsen</v>
      </c>
      <c r="C11" s="41">
        <v>0</v>
      </c>
      <c r="D11" s="50"/>
    </row>
    <row r="12" spans="1:4" ht="20.5" thickBot="1" x14ac:dyDescent="0.45">
      <c r="A12" s="51" t="s">
        <v>291</v>
      </c>
      <c r="B12" s="52" t="str">
        <f>B6</f>
        <v>Future value</v>
      </c>
      <c r="C12" s="43">
        <f>Porteføljen!E7</f>
        <v>265.3</v>
      </c>
      <c r="D12" s="53"/>
    </row>
    <row r="13" spans="1:4" ht="18.75" customHeight="1" thickBot="1" x14ac:dyDescent="0.45">
      <c r="A13" s="31" t="str">
        <f>A7</f>
        <v>Pandora</v>
      </c>
      <c r="B13" s="32"/>
      <c r="C13" s="45" t="s">
        <v>281</v>
      </c>
      <c r="D13" s="46" t="s">
        <v>282</v>
      </c>
    </row>
    <row r="14" spans="1:4" ht="20" x14ac:dyDescent="0.4">
      <c r="A14" s="35" t="s">
        <v>283</v>
      </c>
      <c r="B14" s="36" t="str">
        <f>B8</f>
        <v>antal terminer, f.eks år</v>
      </c>
      <c r="C14" s="47">
        <v>3</v>
      </c>
      <c r="D14" s="48"/>
    </row>
    <row r="15" spans="1:4" ht="20" x14ac:dyDescent="0.4">
      <c r="A15" s="35" t="s">
        <v>285</v>
      </c>
      <c r="B15" s="36" t="str">
        <f>B9</f>
        <v>renten</v>
      </c>
      <c r="C15" s="39"/>
      <c r="D15" s="49">
        <f>RATE(C14,C17,C16,C18)</f>
        <v>-0.32203832470522126</v>
      </c>
    </row>
    <row r="16" spans="1:4" ht="20" x14ac:dyDescent="0.4">
      <c r="A16" s="35" t="s">
        <v>287</v>
      </c>
      <c r="B16" s="36" t="str">
        <f>B10</f>
        <v>Present value, nutidsværdi</v>
      </c>
      <c r="C16" s="41">
        <f>C10</f>
        <v>-930</v>
      </c>
      <c r="D16" s="50"/>
    </row>
    <row r="17" spans="1:4" ht="20" x14ac:dyDescent="0.4">
      <c r="A17" s="35" t="s">
        <v>289</v>
      </c>
      <c r="B17" s="36" t="str">
        <f>B11</f>
        <v>Betaling pr. termin, ydelsen</v>
      </c>
      <c r="C17" s="41">
        <v>0</v>
      </c>
      <c r="D17" s="50"/>
    </row>
    <row r="18" spans="1:4" ht="20.5" thickBot="1" x14ac:dyDescent="0.45">
      <c r="A18" s="51" t="s">
        <v>291</v>
      </c>
      <c r="B18" s="52" t="str">
        <f>B12</f>
        <v>Future value</v>
      </c>
      <c r="C18" s="43">
        <f>Porteføljen!E6</f>
        <v>289.8</v>
      </c>
      <c r="D18" s="53"/>
    </row>
    <row r="19" spans="1:4" ht="13" thickBot="1" x14ac:dyDescent="0.3"/>
    <row r="20" spans="1:4" ht="20.5" thickBot="1" x14ac:dyDescent="0.45">
      <c r="A20" s="31" t="str">
        <f>A13</f>
        <v>Pandora</v>
      </c>
      <c r="B20" s="32"/>
      <c r="C20" s="33" t="s">
        <v>281</v>
      </c>
      <c r="D20" s="33" t="s">
        <v>282</v>
      </c>
    </row>
    <row r="21" spans="1:4" ht="20" x14ac:dyDescent="0.4">
      <c r="A21" s="35" t="s">
        <v>283</v>
      </c>
      <c r="B21" s="36" t="s">
        <v>284</v>
      </c>
      <c r="C21" s="37">
        <v>4</v>
      </c>
      <c r="D21" s="38"/>
    </row>
    <row r="22" spans="1:4" ht="20" x14ac:dyDescent="0.4">
      <c r="A22" s="35" t="s">
        <v>285</v>
      </c>
      <c r="B22" s="36" t="s">
        <v>286</v>
      </c>
      <c r="C22" s="39"/>
      <c r="D22" s="40">
        <f>RATE(C21,C24,C23,C25)</f>
        <v>-7.4948224940976943E-2</v>
      </c>
    </row>
    <row r="23" spans="1:4" ht="20" x14ac:dyDescent="0.4">
      <c r="A23" s="35" t="s">
        <v>287</v>
      </c>
      <c r="B23" s="36" t="s">
        <v>288</v>
      </c>
      <c r="C23" s="41">
        <f>C16</f>
        <v>-930</v>
      </c>
      <c r="D23" s="42"/>
    </row>
    <row r="24" spans="1:4" ht="20" x14ac:dyDescent="0.4">
      <c r="A24" s="35" t="s">
        <v>289</v>
      </c>
      <c r="B24" s="36" t="s">
        <v>290</v>
      </c>
      <c r="C24" s="41">
        <v>0</v>
      </c>
      <c r="D24" s="42"/>
    </row>
    <row r="25" spans="1:4" ht="20.5" thickBot="1" x14ac:dyDescent="0.45">
      <c r="A25" s="35" t="s">
        <v>291</v>
      </c>
      <c r="B25" s="36" t="s">
        <v>292</v>
      </c>
      <c r="C25" s="43">
        <f>Porteføljen!E5</f>
        <v>681</v>
      </c>
      <c r="D25" s="44"/>
    </row>
    <row r="26" spans="1:4" ht="20.5" thickBot="1" x14ac:dyDescent="0.45">
      <c r="A26" s="31" t="str">
        <f>A20</f>
        <v>Pandora</v>
      </c>
      <c r="B26" s="32"/>
      <c r="C26" s="45" t="s">
        <v>281</v>
      </c>
      <c r="D26" s="46" t="s">
        <v>282</v>
      </c>
    </row>
    <row r="27" spans="1:4" ht="20" x14ac:dyDescent="0.4">
      <c r="A27" s="35" t="s">
        <v>283</v>
      </c>
      <c r="B27" s="36" t="str">
        <f>B21</f>
        <v>antal terminer, f.eks år</v>
      </c>
      <c r="C27" s="47">
        <v>5</v>
      </c>
      <c r="D27" s="48"/>
    </row>
    <row r="28" spans="1:4" ht="20" x14ac:dyDescent="0.4">
      <c r="A28" s="35" t="s">
        <v>285</v>
      </c>
      <c r="B28" s="36" t="str">
        <f>B22</f>
        <v>renten</v>
      </c>
      <c r="C28" s="39"/>
      <c r="D28" s="49">
        <f>RATE(C27,C30,C29,C31)</f>
        <v>-2.5958296140884695E-2</v>
      </c>
    </row>
    <row r="29" spans="1:4" ht="20" x14ac:dyDescent="0.4">
      <c r="A29" s="35" t="s">
        <v>287</v>
      </c>
      <c r="B29" s="36" t="str">
        <f>B23</f>
        <v>Present value, nutidsværdi</v>
      </c>
      <c r="C29" s="41">
        <f>C23</f>
        <v>-930</v>
      </c>
      <c r="D29" s="50"/>
    </row>
    <row r="30" spans="1:4" ht="20" x14ac:dyDescent="0.4">
      <c r="A30" s="35" t="s">
        <v>289</v>
      </c>
      <c r="B30" s="36" t="str">
        <f>B24</f>
        <v>Betaling pr. termin, ydelsen</v>
      </c>
      <c r="C30" s="41">
        <v>0</v>
      </c>
      <c r="D30" s="50"/>
    </row>
    <row r="31" spans="1:4" ht="20.5" thickBot="1" x14ac:dyDescent="0.45">
      <c r="A31" s="51" t="s">
        <v>291</v>
      </c>
      <c r="B31" s="52" t="str">
        <f>B25</f>
        <v>Future value</v>
      </c>
      <c r="C31" s="43">
        <f>Porteføljen!E4</f>
        <v>815.4</v>
      </c>
      <c r="D31" s="53"/>
    </row>
  </sheetData>
  <pageMargins left="0.75" right="0.75" top="1" bottom="1"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Diagrammer</vt:lpstr>
      </vt:variant>
      <vt:variant>
        <vt:i4>1</vt:i4>
      </vt:variant>
    </vt:vector>
  </HeadingPairs>
  <TitlesOfParts>
    <vt:vector size="14" baseType="lpstr">
      <vt:lpstr>Porteføljen</vt:lpstr>
      <vt:lpstr>kilder Ambu</vt:lpstr>
      <vt:lpstr>kilder DSV</vt:lpstr>
      <vt:lpstr>kilder Pandora</vt:lpstr>
      <vt:lpstr>Kurser Nasdaq</vt:lpstr>
      <vt:lpstr>C25</vt:lpstr>
      <vt:lpstr>AMBU</vt:lpstr>
      <vt:lpstr>DSV</vt:lpstr>
      <vt:lpstr>Pandora</vt:lpstr>
      <vt:lpstr>Inflation</vt:lpstr>
      <vt:lpstr>Renten</vt:lpstr>
      <vt:lpstr>CAPM R Ambu</vt:lpstr>
      <vt:lpstr>Data til Graf</vt:lpstr>
      <vt:lpstr>Graf CAPM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Jesper Brygger</dc:creator>
  <cp:lastModifiedBy>Jesper Brygger</cp:lastModifiedBy>
  <dcterms:created xsi:type="dcterms:W3CDTF">2017-06-01T10:22:08Z</dcterms:created>
  <dcterms:modified xsi:type="dcterms:W3CDTF">2023-03-23T18:50:13Z</dcterms:modified>
</cp:coreProperties>
</file>